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14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J68" i="2"/>
  <c r="J80" s="1"/>
  <c r="K37" l="1"/>
  <c r="K36"/>
  <c r="K34" l="1"/>
  <c r="G20"/>
  <c r="K32"/>
  <c r="K30" l="1"/>
  <c r="K25" l="1"/>
  <c r="K42" s="1"/>
  <c r="K43" l="1"/>
  <c r="K44"/>
  <c r="K45" s="1"/>
  <c r="G47" s="1"/>
  <c r="E82"/>
  <c r="B66"/>
  <c r="B58"/>
  <c r="B48"/>
  <c r="D47"/>
  <c r="G18"/>
  <c r="G17"/>
  <c r="G16"/>
  <c r="G15"/>
  <c r="G7"/>
  <c r="I7" s="1"/>
  <c r="A21" s="1"/>
  <c r="B6"/>
  <c r="J81" l="1"/>
  <c r="C82" s="1"/>
  <c r="G82" s="1"/>
  <c r="F60" s="1"/>
  <c r="J14"/>
</calcChain>
</file>

<file path=xl/sharedStrings.xml><?xml version="1.0" encoding="utf-8"?>
<sst xmlns="http://schemas.openxmlformats.org/spreadsheetml/2006/main" count="181" uniqueCount="138">
  <si>
    <t>Отчет ООО "Управляющая компания "Альтернатива"</t>
  </si>
  <si>
    <t>о выполнении договора управления многоквартирным домом</t>
  </si>
  <si>
    <t>№</t>
  </si>
  <si>
    <t>%)</t>
  </si>
  <si>
    <t>2.  Задолженность  жителей  по  квартплате  и  коммунальным  услугам  составляет</t>
  </si>
  <si>
    <t xml:space="preserve"> рубля,</t>
  </si>
  <si>
    <t>в том числе (имеющие значительную задолженность:</t>
  </si>
  <si>
    <t>•</t>
  </si>
  <si>
    <t>тепловая энергия</t>
  </si>
  <si>
    <t>водоснабжение и водоотведение</t>
  </si>
  <si>
    <t>электрическая энергия</t>
  </si>
  <si>
    <t>руб.</t>
  </si>
  <si>
    <t>4.  Плата за текущий ремонт, начисленная в размере</t>
  </si>
  <si>
    <t xml:space="preserve">   рубля   (поступило  от  жителей </t>
  </si>
  <si>
    <t>п/п</t>
  </si>
  <si>
    <t>прочие поставщики</t>
  </si>
  <si>
    <t>рубля),     направлены на следующие мероприятия:</t>
  </si>
  <si>
    <t>Стоимость</t>
  </si>
  <si>
    <t>(руб.)</t>
  </si>
  <si>
    <t>Количество</t>
  </si>
  <si>
    <t>Ед.</t>
  </si>
  <si>
    <t>изм.</t>
  </si>
  <si>
    <t>Наименование мероприятий.</t>
  </si>
  <si>
    <t>год.</t>
  </si>
  <si>
    <t>состоянию  на   31  декабря</t>
  </si>
  <si>
    <t xml:space="preserve">года составляет </t>
  </si>
  <si>
    <t>рубля.</t>
  </si>
  <si>
    <t>5.    В</t>
  </si>
  <si>
    <t>г.   по дому</t>
  </si>
  <si>
    <t xml:space="preserve">году начисление платы за содержание, ремонт и коммунальные услуги производилось </t>
  </si>
  <si>
    <t>1.</t>
  </si>
  <si>
    <t>2.</t>
  </si>
  <si>
    <t>4.</t>
  </si>
  <si>
    <t>5.</t>
  </si>
  <si>
    <t>6.</t>
  </si>
  <si>
    <t>Наименование статьи.</t>
  </si>
  <si>
    <t>ООО "УК "Альтернатива"</t>
  </si>
  <si>
    <t>Муниципальные дома</t>
  </si>
  <si>
    <t>( ОАО "Южное управление")</t>
  </si>
  <si>
    <t>Содержание общего имущества.</t>
  </si>
  <si>
    <t>Текущий ремонт общего имущества.</t>
  </si>
  <si>
    <t>Отопление.</t>
  </si>
  <si>
    <t>Горячее водоснабжение.</t>
  </si>
  <si>
    <t>Холодное водоснабжение.</t>
  </si>
  <si>
    <t>Водоотведение.</t>
  </si>
  <si>
    <r>
      <t>13,96 руб./м</t>
    </r>
    <r>
      <rPr>
        <sz val="11"/>
        <color theme="1"/>
        <rFont val="Calibri"/>
        <family val="2"/>
        <charset val="204"/>
      </rPr>
      <t>²</t>
    </r>
  </si>
  <si>
    <t>4,74 руб./м²</t>
  </si>
  <si>
    <t xml:space="preserve"> - содержание общего имущества - 15,64 рубля с кв.метра общей площади в месяц;</t>
  </si>
  <si>
    <t xml:space="preserve"> - текущий ремонт общего имущества -</t>
  </si>
  <si>
    <t>В</t>
  </si>
  <si>
    <t>году (с 1 января) предлагается следующая плата за содержание и ремонт общего имущества:</t>
  </si>
  <si>
    <t xml:space="preserve">   согласно   Постановления   Правительства   РФ   № 354   от  06 мая 2011 года  (Ежемесячно, согласно показаний</t>
  </si>
  <si>
    <t xml:space="preserve">   общедомовых   и   индивидуальных  приборов  учета.   При   отсутствии  индивидуальных  приборов  учета по </t>
  </si>
  <si>
    <t xml:space="preserve"> - плата   за   горячее  и  холодное  водоснабжение ,  водоотведение ,  электроснабжение   будет   начисляться</t>
  </si>
  <si>
    <t xml:space="preserve">   новым нормативам, введенным с 01 января 2013 года Приказом № 7-мпр от 27 августа 2012 года. ).</t>
  </si>
  <si>
    <t>году   управляющая  компания   предлагает   выполнить  за  счет  средств   текущего  ремонта</t>
  </si>
  <si>
    <t xml:space="preserve">  общего имущества многоквартирного дома следующие мероприятия:</t>
  </si>
  <si>
    <t xml:space="preserve">  -  техническое освидетельствование лифта</t>
  </si>
  <si>
    <t xml:space="preserve">  -  вывоз снега с придомовой территории</t>
  </si>
  <si>
    <t xml:space="preserve">  -  поверка (замена) манометров и термометров</t>
  </si>
  <si>
    <t xml:space="preserve">  -  установка новогодней елки</t>
  </si>
  <si>
    <t xml:space="preserve">  -  непредвиденные затраты (компенсаторы, арматура, эл.арматура, замки и т.д.)</t>
  </si>
  <si>
    <t xml:space="preserve">  -  мероприятия по энергоресурсосбережению</t>
  </si>
  <si>
    <t xml:space="preserve"> ИТОГО  ориентировочно:</t>
  </si>
  <si>
    <t>рублей</t>
  </si>
  <si>
    <r>
      <t>м</t>
    </r>
    <r>
      <rPr>
        <sz val="11"/>
        <color theme="1"/>
        <rFont val="Calibri"/>
        <family val="2"/>
        <charset val="204"/>
      </rPr>
      <t>²) начислено за содержание, ремонт и коммунальные услуги:</t>
    </r>
  </si>
  <si>
    <t>Директор</t>
  </si>
  <si>
    <t>А.Б. Хлебников</t>
  </si>
  <si>
    <t>3.  Соответственно,  компания  имеет  задолженность  перед  поставщиками  услуг:</t>
  </si>
  <si>
    <t>шт.</t>
  </si>
  <si>
    <t xml:space="preserve">рубля          </t>
  </si>
  <si>
    <t>с  кв. метра.</t>
  </si>
  <si>
    <t xml:space="preserve">            составит </t>
  </si>
  <si>
    <t xml:space="preserve">    на</t>
  </si>
  <si>
    <t>рубля   с  кв.  метра  в  месяц;</t>
  </si>
  <si>
    <t xml:space="preserve">год ,  или </t>
  </si>
  <si>
    <t xml:space="preserve">Перерасход (+) или экономия (-) средств  текущего ремонта общего имущества многоквартирного дома по </t>
  </si>
  <si>
    <t xml:space="preserve">    рублей,    оплачено собственниками</t>
  </si>
  <si>
    <t>28/3</t>
  </si>
  <si>
    <r>
      <t>м</t>
    </r>
    <r>
      <rPr>
        <sz val="11"/>
        <color theme="1"/>
        <rFont val="Calibri"/>
        <family val="2"/>
        <charset val="204"/>
      </rPr>
      <t>²</t>
    </r>
  </si>
  <si>
    <t xml:space="preserve">1. В </t>
  </si>
  <si>
    <t xml:space="preserve">по  ул. Франк-Каменецкого  за </t>
  </si>
  <si>
    <t>т.</t>
  </si>
  <si>
    <t>м/час</t>
  </si>
  <si>
    <t>19,20 руб./м²</t>
  </si>
  <si>
    <t>0,027 Гкал/м²</t>
  </si>
  <si>
    <t>301,44 руб./чел.</t>
  </si>
  <si>
    <t>74,71 руб./чел.</t>
  </si>
  <si>
    <t>116,82 руб./чел.</t>
  </si>
  <si>
    <t>0,019 Гкал/м²</t>
  </si>
  <si>
    <t>241,15 руб./чел.</t>
  </si>
  <si>
    <t>59,10 руб./чел.</t>
  </si>
  <si>
    <t>93,5 руб./чел.</t>
  </si>
  <si>
    <t xml:space="preserve">кв.5-        </t>
  </si>
  <si>
    <r>
      <t>кв.15</t>
    </r>
    <r>
      <rPr>
        <b/>
        <sz val="11"/>
        <color theme="1"/>
        <rFont val="Calibri"/>
        <family val="2"/>
        <charset val="204"/>
        <scheme val="minor"/>
      </rPr>
      <t xml:space="preserve"> -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</si>
  <si>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кв.24</t>
    </r>
    <r>
      <rPr>
        <b/>
        <sz val="11"/>
        <color theme="1"/>
        <rFont val="Calibri"/>
        <family val="2"/>
        <charset val="204"/>
        <scheme val="minor"/>
      </rPr>
      <t xml:space="preserve"> -</t>
    </r>
    <r>
      <rPr>
        <sz val="11"/>
        <color theme="1"/>
        <rFont val="Calibri"/>
        <family val="2"/>
        <charset val="204"/>
        <scheme val="minor"/>
      </rPr>
      <t xml:space="preserve">    </t>
    </r>
  </si>
  <si>
    <r>
      <t>4,75 руб./м</t>
    </r>
    <r>
      <rPr>
        <sz val="11"/>
        <color theme="1"/>
        <rFont val="Calibri"/>
        <family val="2"/>
        <charset val="204"/>
      </rPr>
      <t>²</t>
    </r>
  </si>
  <si>
    <t xml:space="preserve">  -  передача бесхозных инженерных сетей</t>
  </si>
  <si>
    <t xml:space="preserve">кв.1 -                   </t>
  </si>
  <si>
    <t>Установка новогодней елки.</t>
  </si>
  <si>
    <t>Замена энергосберегающих ламп в подъезде.</t>
  </si>
  <si>
    <t>Управление МКД (14%)</t>
  </si>
  <si>
    <t>Перерасход (+) или экономия (-) средств в 2013 году.</t>
  </si>
  <si>
    <t>Всего в 2014году:</t>
  </si>
  <si>
    <t>ИТОГО за 2014год:</t>
  </si>
  <si>
    <t>ИТОГО на 31.12.2014г:</t>
  </si>
  <si>
    <t>Монтаж розеток в подвале.</t>
  </si>
  <si>
    <t>Благоустройство территории (посадка деревьев)(68,62%).</t>
  </si>
  <si>
    <t>Генеральная уборка в октябре.</t>
  </si>
  <si>
    <t>Техническое освидетельствование лифта.</t>
  </si>
  <si>
    <t xml:space="preserve">Замена компенсатора на стояке ГВС в кв. № 65. </t>
  </si>
  <si>
    <t>Вывоз снега и мусора с придомовой территории в декабре.</t>
  </si>
  <si>
    <t>28/3   (</t>
  </si>
  <si>
    <r>
      <t>кв.27</t>
    </r>
    <r>
      <rPr>
        <b/>
        <sz val="11"/>
        <color theme="1"/>
        <rFont val="Calibri"/>
        <family val="2"/>
        <charset val="204"/>
        <scheme val="minor"/>
      </rPr>
      <t xml:space="preserve">-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</si>
  <si>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кв.30</t>
    </r>
    <r>
      <rPr>
        <b/>
        <sz val="11"/>
        <color theme="1"/>
        <rFont val="Calibri"/>
        <family val="2"/>
        <charset val="204"/>
        <scheme val="minor"/>
      </rPr>
      <t xml:space="preserve"> -  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</si>
  <si>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>кв.46</t>
    </r>
    <r>
      <rPr>
        <b/>
        <sz val="11"/>
        <color theme="1"/>
        <rFont val="Calibri"/>
        <family val="2"/>
        <charset val="204"/>
        <scheme val="minor"/>
      </rPr>
      <t>-</t>
    </r>
    <r>
      <rPr>
        <sz val="11"/>
        <color theme="1"/>
        <rFont val="Calibri"/>
        <family val="2"/>
        <charset val="204"/>
        <scheme val="minor"/>
      </rPr>
      <t xml:space="preserve">    </t>
    </r>
  </si>
  <si>
    <t xml:space="preserve">кв.50 -     </t>
  </si>
  <si>
    <t xml:space="preserve">кв.70 -       </t>
  </si>
  <si>
    <t>6.  В</t>
  </si>
  <si>
    <t>Установка фотореле на светильники РКУ над подъездами.</t>
  </si>
  <si>
    <t xml:space="preserve">  -  ремонт подъезда (побелка, покраска 1 и 2 этажей)  </t>
  </si>
  <si>
    <t xml:space="preserve">  -  покраска входной двери подъезда</t>
  </si>
  <si>
    <t xml:space="preserve">  -  ремонт (замена) доводчика на входной двери </t>
  </si>
  <si>
    <t xml:space="preserve">  -  монтаж системы видеонаблюдения</t>
  </si>
  <si>
    <t xml:space="preserve"> Что  с   учетом    перерасхода (+) или экономии (-)   средств   в   2014   году  в  размере</t>
  </si>
  <si>
    <t>Вывоз снега с придомовой территории в феврале.</t>
  </si>
  <si>
    <t>Генеральная уборка в подъезде  в апреле.</t>
  </si>
  <si>
    <t>Замена манометров в ИТП (50%).</t>
  </si>
  <si>
    <t>Замена термометров в ИТП (50%).</t>
  </si>
  <si>
    <t>Благоустройство территории (приобретение песка)(68,62%).</t>
  </si>
  <si>
    <t>Монтаж пандуса для колясок.</t>
  </si>
  <si>
    <t>Монтаж электромагнитного замка на подвальную дверь.</t>
  </si>
  <si>
    <t>час</t>
  </si>
  <si>
    <t>3.</t>
  </si>
  <si>
    <t>Ф.К.28/3(I)</t>
  </si>
  <si>
    <t xml:space="preserve">рублей( </t>
  </si>
  <si>
    <t>Установка энергосберегающих ламп в подъезде.</t>
  </si>
  <si>
    <t xml:space="preserve">  -  обслуживание ТП и кабельных линий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</si>
</sst>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4" fontId="0" fillId="0" borderId="0" xfId="0" applyNumberFormat="1" applyFill="1"/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Fill="1" applyAlignment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/>
    <xf numFmtId="4" fontId="3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1" fillId="0" borderId="0" xfId="0" applyNumberFormat="1" applyFont="1" applyFill="1"/>
    <xf numFmtId="4" fontId="6" fillId="0" borderId="0" xfId="0" applyNumberFormat="1" applyFont="1" applyFill="1"/>
    <xf numFmtId="0" fontId="5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Fill="1"/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left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0" borderId="15" xfId="0" applyFont="1" applyFill="1" applyBorder="1" applyAlignment="1"/>
    <xf numFmtId="0" fontId="0" fillId="0" borderId="0" xfId="0" applyFill="1" applyBorder="1"/>
    <xf numFmtId="0" fontId="0" fillId="0" borderId="8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left"/>
    </xf>
    <xf numFmtId="4" fontId="0" fillId="0" borderId="8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4" fontId="0" fillId="0" borderId="8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8" xfId="0" applyFill="1" applyBorder="1" applyAlignment="1"/>
    <xf numFmtId="0" fontId="0" fillId="0" borderId="0" xfId="0" applyFill="1" applyAlignment="1"/>
    <xf numFmtId="0" fontId="0" fillId="0" borderId="9" xfId="0" applyFill="1" applyBorder="1" applyAlignment="1"/>
    <xf numFmtId="0" fontId="0" fillId="0" borderId="0" xfId="0" applyFill="1" applyBorder="1" applyAlignment="1"/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" fontId="0" fillId="0" borderId="8" xfId="0" applyNumberFormat="1" applyBorder="1" applyAlignment="1"/>
    <xf numFmtId="4" fontId="0" fillId="0" borderId="9" xfId="0" applyNumberFormat="1" applyBorder="1" applyAlignment="1"/>
    <xf numFmtId="4" fontId="1" fillId="0" borderId="6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/>
    <xf numFmtId="4" fontId="3" fillId="0" borderId="7" xfId="0" applyNumberFormat="1" applyFont="1" applyBorder="1" applyAlignment="1"/>
    <xf numFmtId="0" fontId="1" fillId="0" borderId="4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4" fontId="1" fillId="0" borderId="8" xfId="0" applyNumberFormat="1" applyFont="1" applyBorder="1" applyAlignment="1"/>
    <xf numFmtId="4" fontId="1" fillId="0" borderId="9" xfId="0" applyNumberFormat="1" applyFont="1" applyBorder="1" applyAlignment="1"/>
    <xf numFmtId="4" fontId="0" fillId="0" borderId="8" xfId="0" applyNumberFormat="1" applyFont="1" applyFill="1" applyBorder="1" applyAlignment="1">
      <alignment horizontal="right"/>
    </xf>
    <xf numFmtId="4" fontId="0" fillId="0" borderId="9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9" xfId="0" applyFont="1" applyFill="1" applyBorder="1" applyAlignment="1"/>
    <xf numFmtId="0" fontId="0" fillId="0" borderId="0" xfId="0" applyFont="1" applyFill="1" applyBorder="1" applyAlignment="1">
      <alignment horizontal="left"/>
    </xf>
    <xf numFmtId="4" fontId="0" fillId="0" borderId="8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4" fontId="1" fillId="0" borderId="13" xfId="0" applyNumberFormat="1" applyFont="1" applyFill="1" applyBorder="1" applyAlignment="1">
      <alignment horizontal="right"/>
    </xf>
    <xf numFmtId="4" fontId="1" fillId="0" borderId="1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topLeftCell="C16" workbookViewId="0">
      <selection activeCell="M24" sqref="M24"/>
    </sheetView>
  </sheetViews>
  <sheetFormatPr defaultRowHeight="15"/>
  <cols>
    <col min="1" max="1" width="5.7109375" style="10" customWidth="1"/>
    <col min="2" max="2" width="9.140625" style="10"/>
    <col min="3" max="3" width="10.7109375" style="10" customWidth="1"/>
    <col min="4" max="4" width="6.42578125" style="10" customWidth="1"/>
    <col min="5" max="6" width="9.140625" style="10"/>
    <col min="7" max="7" width="13.28515625" style="10" customWidth="1"/>
    <col min="8" max="8" width="8.7109375" style="10" customWidth="1"/>
    <col min="9" max="9" width="10" style="10" customWidth="1"/>
    <col min="10" max="11" width="11.140625" style="10" customWidth="1"/>
    <col min="12" max="12" width="1.5703125" style="10" customWidth="1"/>
  </cols>
  <sheetData>
    <row r="1" spans="1:12">
      <c r="A1"/>
      <c r="I1"/>
      <c r="J1"/>
      <c r="K1" s="12" t="s">
        <v>134</v>
      </c>
      <c r="L1"/>
    </row>
    <row r="2" spans="1:12" ht="18.75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8.7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8.75">
      <c r="A4" s="18"/>
      <c r="B4" s="63"/>
      <c r="C4" s="19" t="s">
        <v>2</v>
      </c>
      <c r="D4" s="20" t="s">
        <v>78</v>
      </c>
      <c r="E4" s="21" t="s">
        <v>81</v>
      </c>
      <c r="G4" s="21"/>
      <c r="H4" s="21"/>
      <c r="I4" s="1">
        <v>2014</v>
      </c>
      <c r="J4" s="21" t="s">
        <v>23</v>
      </c>
    </row>
    <row r="6" spans="1:12" ht="15.75">
      <c r="A6" s="22" t="s">
        <v>80</v>
      </c>
      <c r="B6" s="11">
        <f>I4</f>
        <v>2014</v>
      </c>
      <c r="C6" s="10" t="s">
        <v>28</v>
      </c>
      <c r="D6" s="23" t="s">
        <v>112</v>
      </c>
      <c r="E6" s="24">
        <v>5314.6</v>
      </c>
      <c r="F6" s="10" t="s">
        <v>65</v>
      </c>
    </row>
    <row r="7" spans="1:12" ht="15.75">
      <c r="A7" s="125">
        <v>3073400.66</v>
      </c>
      <c r="B7" s="125"/>
      <c r="C7" s="25" t="s">
        <v>77</v>
      </c>
      <c r="G7" s="26">
        <f>(A7-J8)</f>
        <v>2341268.58</v>
      </c>
      <c r="H7" s="11" t="s">
        <v>135</v>
      </c>
      <c r="I7" s="27">
        <f>(G7/A7)*100</f>
        <v>76.17843681988407</v>
      </c>
      <c r="J7" s="10" t="s">
        <v>3</v>
      </c>
    </row>
    <row r="8" spans="1:12" ht="15.75">
      <c r="A8" s="10" t="s">
        <v>4</v>
      </c>
      <c r="J8" s="26">
        <v>732132.08</v>
      </c>
      <c r="K8" s="10" t="s">
        <v>5</v>
      </c>
    </row>
    <row r="9" spans="1:12">
      <c r="A9" s="10" t="s">
        <v>6</v>
      </c>
    </row>
    <row r="10" spans="1:12">
      <c r="A10" s="55" t="s">
        <v>98</v>
      </c>
      <c r="B10" s="7">
        <v>23814</v>
      </c>
      <c r="C10" s="10" t="s">
        <v>11</v>
      </c>
      <c r="E10" s="10" t="s">
        <v>95</v>
      </c>
      <c r="F10" s="7">
        <v>56574.91</v>
      </c>
      <c r="G10" s="10" t="s">
        <v>11</v>
      </c>
      <c r="I10" s="10" t="s">
        <v>115</v>
      </c>
      <c r="J10" s="7">
        <v>20360.599999999999</v>
      </c>
      <c r="K10" s="10" t="s">
        <v>11</v>
      </c>
    </row>
    <row r="11" spans="1:12">
      <c r="A11" s="10" t="s">
        <v>93</v>
      </c>
      <c r="B11" s="7">
        <v>27118</v>
      </c>
      <c r="C11" s="10" t="s">
        <v>11</v>
      </c>
      <c r="E11" s="10" t="s">
        <v>113</v>
      </c>
      <c r="F11" s="7">
        <v>36096.42</v>
      </c>
      <c r="G11" s="10" t="s">
        <v>11</v>
      </c>
      <c r="I11" s="10" t="s">
        <v>116</v>
      </c>
      <c r="J11" s="7">
        <v>22822.49</v>
      </c>
      <c r="K11" s="10" t="s">
        <v>11</v>
      </c>
    </row>
    <row r="12" spans="1:12">
      <c r="A12" s="10" t="s">
        <v>94</v>
      </c>
      <c r="B12" s="7">
        <v>21733.95</v>
      </c>
      <c r="C12" s="10" t="s">
        <v>11</v>
      </c>
      <c r="E12" s="10" t="s">
        <v>114</v>
      </c>
      <c r="F12" s="7">
        <v>21397.89</v>
      </c>
      <c r="G12" s="10" t="s">
        <v>11</v>
      </c>
      <c r="I12" s="10" t="s">
        <v>117</v>
      </c>
      <c r="J12" s="7">
        <v>57313.74</v>
      </c>
      <c r="K12" s="10" t="s">
        <v>11</v>
      </c>
    </row>
    <row r="13" spans="1:12">
      <c r="A13" s="55"/>
      <c r="B13" s="7"/>
    </row>
    <row r="14" spans="1:12" ht="15.75">
      <c r="A14" s="10" t="s">
        <v>68</v>
      </c>
      <c r="J14" s="7">
        <f>G15+G16+G17+G18</f>
        <v>732132.08</v>
      </c>
      <c r="K14" s="28"/>
    </row>
    <row r="15" spans="1:12">
      <c r="A15" s="29" t="s">
        <v>7</v>
      </c>
      <c r="B15" s="10" t="s">
        <v>8</v>
      </c>
      <c r="G15" s="30">
        <f>(J8*43.5/100)</f>
        <v>318477.45479999995</v>
      </c>
      <c r="H15" s="10" t="s">
        <v>11</v>
      </c>
    </row>
    <row r="16" spans="1:12">
      <c r="A16" s="29" t="s">
        <v>7</v>
      </c>
      <c r="B16" s="10" t="s">
        <v>9</v>
      </c>
      <c r="G16" s="30">
        <f>(J8*36.6/100)</f>
        <v>267960.34127999999</v>
      </c>
      <c r="H16" s="10" t="s">
        <v>11</v>
      </c>
    </row>
    <row r="17" spans="1:12">
      <c r="A17" s="29" t="s">
        <v>7</v>
      </c>
      <c r="B17" s="10" t="s">
        <v>10</v>
      </c>
      <c r="G17" s="30">
        <f>(J8*12.5/100)</f>
        <v>91516.51</v>
      </c>
      <c r="H17" s="10" t="s">
        <v>11</v>
      </c>
      <c r="K17" s="25"/>
      <c r="L17" s="13"/>
    </row>
    <row r="18" spans="1:12">
      <c r="A18" s="29" t="s">
        <v>7</v>
      </c>
      <c r="B18" s="10" t="s">
        <v>15</v>
      </c>
      <c r="G18" s="30">
        <f>(J8*7.4/100)</f>
        <v>54177.77392</v>
      </c>
      <c r="H18" s="10" t="s">
        <v>11</v>
      </c>
    </row>
    <row r="19" spans="1:12">
      <c r="G19" s="31"/>
    </row>
    <row r="20" spans="1:12">
      <c r="A20" s="32" t="s">
        <v>12</v>
      </c>
      <c r="G20" s="33">
        <f>(E6*4.75*12)</f>
        <v>302932.2</v>
      </c>
      <c r="H20" s="10" t="s">
        <v>13</v>
      </c>
    </row>
    <row r="21" spans="1:12" ht="15.75" thickBot="1">
      <c r="A21" s="126">
        <f>(G20*I7/100)</f>
        <v>230769.01458408486</v>
      </c>
      <c r="B21" s="126"/>
      <c r="C21" s="10" t="s">
        <v>16</v>
      </c>
    </row>
    <row r="22" spans="1:12">
      <c r="A22" s="34" t="s">
        <v>2</v>
      </c>
      <c r="B22" s="127" t="s">
        <v>22</v>
      </c>
      <c r="C22" s="128"/>
      <c r="D22" s="128"/>
      <c r="E22" s="128"/>
      <c r="F22" s="128"/>
      <c r="G22" s="128"/>
      <c r="H22" s="129"/>
      <c r="I22" s="34" t="s">
        <v>20</v>
      </c>
      <c r="J22" s="35" t="s">
        <v>19</v>
      </c>
      <c r="K22" s="127" t="s">
        <v>17</v>
      </c>
      <c r="L22" s="129"/>
    </row>
    <row r="23" spans="1:12" ht="15.75" thickBot="1">
      <c r="A23" s="36" t="s">
        <v>14</v>
      </c>
      <c r="B23" s="88"/>
      <c r="C23" s="89"/>
      <c r="D23" s="89"/>
      <c r="E23" s="89"/>
      <c r="F23" s="89"/>
      <c r="G23" s="89"/>
      <c r="H23" s="90"/>
      <c r="I23" s="36" t="s">
        <v>21</v>
      </c>
      <c r="J23" s="37"/>
      <c r="K23" s="118" t="s">
        <v>18</v>
      </c>
      <c r="L23" s="119"/>
    </row>
    <row r="24" spans="1:12" ht="15.75" thickBot="1">
      <c r="A24" s="16"/>
      <c r="B24" s="120" t="s">
        <v>102</v>
      </c>
      <c r="C24" s="121"/>
      <c r="D24" s="121"/>
      <c r="E24" s="121"/>
      <c r="F24" s="121"/>
      <c r="G24" s="121"/>
      <c r="H24" s="121"/>
      <c r="I24" s="17"/>
      <c r="J24" s="17"/>
      <c r="K24" s="122">
        <v>155632.51</v>
      </c>
      <c r="L24" s="123"/>
    </row>
    <row r="25" spans="1:12">
      <c r="A25" s="4">
        <v>1</v>
      </c>
      <c r="B25" s="78" t="s">
        <v>106</v>
      </c>
      <c r="C25" s="81"/>
      <c r="D25" s="81"/>
      <c r="E25" s="81"/>
      <c r="F25" s="81"/>
      <c r="G25" s="81"/>
      <c r="H25" s="80"/>
      <c r="I25" s="57" t="s">
        <v>69</v>
      </c>
      <c r="J25" s="3">
        <v>2</v>
      </c>
      <c r="K25" s="71">
        <f>1550*0.5</f>
        <v>775</v>
      </c>
      <c r="L25" s="72"/>
    </row>
    <row r="26" spans="1:12">
      <c r="A26" s="8">
        <v>2</v>
      </c>
      <c r="B26" s="68" t="s">
        <v>125</v>
      </c>
      <c r="C26" s="69"/>
      <c r="D26" s="69"/>
      <c r="E26" s="69"/>
      <c r="F26" s="69"/>
      <c r="G26" s="69"/>
      <c r="H26" s="70"/>
      <c r="I26" s="47" t="s">
        <v>83</v>
      </c>
      <c r="J26" s="8">
        <v>7</v>
      </c>
      <c r="K26" s="75">
        <v>20350</v>
      </c>
      <c r="L26" s="76"/>
    </row>
    <row r="27" spans="1:12">
      <c r="A27" s="8">
        <v>3</v>
      </c>
      <c r="B27" s="68" t="s">
        <v>100</v>
      </c>
      <c r="C27" s="115"/>
      <c r="D27" s="115"/>
      <c r="E27" s="115"/>
      <c r="F27" s="115"/>
      <c r="G27" s="115"/>
      <c r="H27" s="70"/>
      <c r="I27" s="3" t="s">
        <v>69</v>
      </c>
      <c r="J27" s="48">
        <v>5</v>
      </c>
      <c r="K27" s="116">
        <v>700</v>
      </c>
      <c r="L27" s="117"/>
    </row>
    <row r="28" spans="1:12">
      <c r="A28" s="8">
        <v>4</v>
      </c>
      <c r="B28" s="68" t="s">
        <v>126</v>
      </c>
      <c r="C28" s="77"/>
      <c r="D28" s="77"/>
      <c r="E28" s="77"/>
      <c r="F28" s="77"/>
      <c r="G28" s="77"/>
      <c r="H28" s="74"/>
      <c r="I28" s="49" t="s">
        <v>79</v>
      </c>
      <c r="J28" s="9">
        <v>748.2</v>
      </c>
      <c r="K28" s="75">
        <v>3472.17</v>
      </c>
      <c r="L28" s="76"/>
    </row>
    <row r="29" spans="1:12">
      <c r="A29" s="8">
        <v>5</v>
      </c>
      <c r="B29" s="68" t="s">
        <v>136</v>
      </c>
      <c r="C29" s="77"/>
      <c r="D29" s="77"/>
      <c r="E29" s="77"/>
      <c r="F29" s="77"/>
      <c r="G29" s="77"/>
      <c r="H29" s="74"/>
      <c r="I29" s="11" t="s">
        <v>69</v>
      </c>
      <c r="J29" s="9">
        <v>5</v>
      </c>
      <c r="K29" s="75">
        <v>700</v>
      </c>
      <c r="L29" s="76"/>
    </row>
    <row r="30" spans="1:12">
      <c r="A30" s="8">
        <v>6</v>
      </c>
      <c r="B30" s="68" t="s">
        <v>129</v>
      </c>
      <c r="C30" s="73"/>
      <c r="D30" s="73"/>
      <c r="E30" s="73"/>
      <c r="F30" s="73"/>
      <c r="G30" s="73"/>
      <c r="H30" s="74"/>
      <c r="I30" s="8" t="s">
        <v>82</v>
      </c>
      <c r="J30" s="8">
        <v>1.5</v>
      </c>
      <c r="K30" s="75">
        <f>1200*0.6862</f>
        <v>823.44</v>
      </c>
      <c r="L30" s="76"/>
    </row>
    <row r="31" spans="1:12">
      <c r="A31" s="8">
        <v>7</v>
      </c>
      <c r="B31" s="68" t="s">
        <v>131</v>
      </c>
      <c r="C31" s="69"/>
      <c r="D31" s="69"/>
      <c r="E31" s="69"/>
      <c r="F31" s="69"/>
      <c r="G31" s="69"/>
      <c r="H31" s="70"/>
      <c r="I31" s="11" t="s">
        <v>69</v>
      </c>
      <c r="J31" s="9">
        <v>1</v>
      </c>
      <c r="K31" s="75">
        <v>5870</v>
      </c>
      <c r="L31" s="76"/>
    </row>
    <row r="32" spans="1:12">
      <c r="A32" s="8">
        <v>8</v>
      </c>
      <c r="B32" s="68" t="s">
        <v>107</v>
      </c>
      <c r="C32" s="73"/>
      <c r="D32" s="73"/>
      <c r="E32" s="73"/>
      <c r="F32" s="73"/>
      <c r="G32" s="73"/>
      <c r="H32" s="74"/>
      <c r="I32" s="8" t="s">
        <v>69</v>
      </c>
      <c r="J32" s="8">
        <v>9</v>
      </c>
      <c r="K32" s="71">
        <f>3950*0.6862</f>
        <v>2710.4900000000002</v>
      </c>
      <c r="L32" s="72"/>
    </row>
    <row r="33" spans="1:12">
      <c r="A33" s="8">
        <v>9</v>
      </c>
      <c r="B33" s="78" t="s">
        <v>109</v>
      </c>
      <c r="C33" s="113"/>
      <c r="D33" s="113"/>
      <c r="E33" s="113"/>
      <c r="F33" s="113"/>
      <c r="G33" s="113"/>
      <c r="H33" s="114"/>
      <c r="I33" s="58" t="s">
        <v>69</v>
      </c>
      <c r="J33" s="8">
        <v>2</v>
      </c>
      <c r="K33" s="71">
        <v>13000</v>
      </c>
      <c r="L33" s="72"/>
    </row>
    <row r="34" spans="1:12">
      <c r="A34" s="8">
        <v>10</v>
      </c>
      <c r="B34" s="68" t="s">
        <v>130</v>
      </c>
      <c r="C34" s="69"/>
      <c r="D34" s="69"/>
      <c r="E34" s="69"/>
      <c r="F34" s="69"/>
      <c r="G34" s="69"/>
      <c r="H34" s="70"/>
      <c r="I34" s="11" t="s">
        <v>69</v>
      </c>
      <c r="J34" s="8">
        <v>2</v>
      </c>
      <c r="K34" s="75">
        <f>2037.2+2000</f>
        <v>4037.2</v>
      </c>
      <c r="L34" s="76"/>
    </row>
    <row r="35" spans="1:12">
      <c r="A35" s="8">
        <v>11</v>
      </c>
      <c r="B35" s="78" t="s">
        <v>108</v>
      </c>
      <c r="C35" s="113"/>
      <c r="D35" s="113"/>
      <c r="E35" s="113"/>
      <c r="F35" s="113"/>
      <c r="G35" s="113"/>
      <c r="H35" s="114"/>
      <c r="I35" s="50" t="s">
        <v>79</v>
      </c>
      <c r="J35" s="50">
        <v>748.2</v>
      </c>
      <c r="K35" s="75">
        <v>3472.17</v>
      </c>
      <c r="L35" s="76"/>
    </row>
    <row r="36" spans="1:12">
      <c r="A36" s="8">
        <v>12</v>
      </c>
      <c r="B36" s="68" t="s">
        <v>127</v>
      </c>
      <c r="C36" s="73"/>
      <c r="D36" s="73"/>
      <c r="E36" s="73"/>
      <c r="F36" s="73"/>
      <c r="G36" s="73"/>
      <c r="H36" s="74"/>
      <c r="I36" s="3" t="s">
        <v>69</v>
      </c>
      <c r="J36" s="51">
        <v>6</v>
      </c>
      <c r="K36" s="71">
        <f>380*6</f>
        <v>2280</v>
      </c>
      <c r="L36" s="72"/>
    </row>
    <row r="37" spans="1:12">
      <c r="A37" s="8">
        <v>13</v>
      </c>
      <c r="B37" s="68" t="s">
        <v>128</v>
      </c>
      <c r="C37" s="73"/>
      <c r="D37" s="73"/>
      <c r="E37" s="73"/>
      <c r="F37" s="73"/>
      <c r="G37" s="73"/>
      <c r="H37" s="74"/>
      <c r="I37" s="3" t="s">
        <v>69</v>
      </c>
      <c r="J37" s="51">
        <v>2</v>
      </c>
      <c r="K37" s="71">
        <f>250*2</f>
        <v>500</v>
      </c>
      <c r="L37" s="72"/>
    </row>
    <row r="38" spans="1:12">
      <c r="A38" s="8">
        <v>14</v>
      </c>
      <c r="B38" s="68" t="s">
        <v>119</v>
      </c>
      <c r="C38" s="73"/>
      <c r="D38" s="73"/>
      <c r="E38" s="73"/>
      <c r="F38" s="73"/>
      <c r="G38" s="73"/>
      <c r="H38" s="74"/>
      <c r="I38" s="3" t="s">
        <v>69</v>
      </c>
      <c r="J38" s="52">
        <v>2</v>
      </c>
      <c r="K38" s="71">
        <v>528.66</v>
      </c>
      <c r="L38" s="72"/>
    </row>
    <row r="39" spans="1:12">
      <c r="A39" s="8">
        <v>15</v>
      </c>
      <c r="B39" s="78" t="s">
        <v>110</v>
      </c>
      <c r="C39" s="79"/>
      <c r="D39" s="79"/>
      <c r="E39" s="79"/>
      <c r="F39" s="79"/>
      <c r="G39" s="79"/>
      <c r="H39" s="80"/>
      <c r="I39" s="11" t="s">
        <v>69</v>
      </c>
      <c r="J39" s="8">
        <v>1</v>
      </c>
      <c r="K39" s="75">
        <v>2629</v>
      </c>
      <c r="L39" s="76"/>
    </row>
    <row r="40" spans="1:12">
      <c r="A40" s="8">
        <v>16</v>
      </c>
      <c r="B40" s="68" t="s">
        <v>111</v>
      </c>
      <c r="C40" s="77"/>
      <c r="D40" s="77"/>
      <c r="E40" s="77"/>
      <c r="F40" s="77"/>
      <c r="G40" s="77"/>
      <c r="H40" s="74"/>
      <c r="I40" s="11" t="s">
        <v>132</v>
      </c>
      <c r="J40" s="9">
        <v>6</v>
      </c>
      <c r="K40" s="111">
        <v>1300</v>
      </c>
      <c r="L40" s="112"/>
    </row>
    <row r="41" spans="1:12">
      <c r="A41" s="8">
        <v>17</v>
      </c>
      <c r="B41" s="68" t="s">
        <v>99</v>
      </c>
      <c r="C41" s="73"/>
      <c r="D41" s="73"/>
      <c r="E41" s="73"/>
      <c r="F41" s="73"/>
      <c r="G41" s="73"/>
      <c r="H41" s="74"/>
      <c r="I41" s="53" t="s">
        <v>69</v>
      </c>
      <c r="J41" s="3">
        <v>1</v>
      </c>
      <c r="K41" s="75">
        <v>6165</v>
      </c>
      <c r="L41" s="76"/>
    </row>
    <row r="42" spans="1:12">
      <c r="A42" s="3"/>
      <c r="B42" s="68" t="s">
        <v>103</v>
      </c>
      <c r="C42" s="73"/>
      <c r="D42" s="73"/>
      <c r="E42" s="73"/>
      <c r="F42" s="73"/>
      <c r="G42" s="73"/>
      <c r="H42" s="73"/>
      <c r="I42" s="3"/>
      <c r="J42" s="15"/>
      <c r="K42" s="109">
        <f>SUM(K25:L41)</f>
        <v>69313.13</v>
      </c>
      <c r="L42" s="110"/>
    </row>
    <row r="43" spans="1:12">
      <c r="A43" s="3"/>
      <c r="B43" s="68" t="s">
        <v>101</v>
      </c>
      <c r="C43" s="73"/>
      <c r="D43" s="73"/>
      <c r="E43" s="73"/>
      <c r="F43" s="73"/>
      <c r="G43" s="73"/>
      <c r="H43" s="73"/>
      <c r="I43" s="3"/>
      <c r="J43" s="15"/>
      <c r="K43" s="94">
        <f>K42*0.14</f>
        <v>9703.838200000002</v>
      </c>
      <c r="L43" s="95"/>
    </row>
    <row r="44" spans="1:12" ht="15.75" thickBot="1">
      <c r="A44" s="3"/>
      <c r="B44" s="10" t="s">
        <v>104</v>
      </c>
      <c r="I44" s="46"/>
      <c r="J44"/>
      <c r="K44" s="96">
        <f>SUM(K42:L43)</f>
        <v>79016.968200000003</v>
      </c>
      <c r="L44" s="97"/>
    </row>
    <row r="45" spans="1:12" ht="16.5" thickBot="1">
      <c r="A45" s="2"/>
      <c r="B45" s="64" t="s">
        <v>105</v>
      </c>
      <c r="C45" s="65"/>
      <c r="D45" s="65"/>
      <c r="E45" s="65"/>
      <c r="F45" s="65"/>
      <c r="G45" s="65"/>
      <c r="H45" s="66"/>
      <c r="I45" s="2"/>
      <c r="J45" s="2"/>
      <c r="K45" s="98">
        <f>K44+K24</f>
        <v>234649.47820000001</v>
      </c>
      <c r="L45" s="99"/>
    </row>
    <row r="46" spans="1:12">
      <c r="A46" s="10" t="s">
        <v>76</v>
      </c>
    </row>
    <row r="47" spans="1:12">
      <c r="A47" s="10" t="s">
        <v>24</v>
      </c>
      <c r="D47" s="11">
        <f>I4</f>
        <v>2014</v>
      </c>
      <c r="E47" s="10" t="s">
        <v>25</v>
      </c>
      <c r="G47" s="33">
        <f>K45-G20</f>
        <v>-68282.721799999999</v>
      </c>
      <c r="H47" s="10" t="s">
        <v>26</v>
      </c>
    </row>
    <row r="48" spans="1:12" ht="15.75" thickBot="1">
      <c r="A48" s="10" t="s">
        <v>27</v>
      </c>
      <c r="B48" s="11">
        <f>I4</f>
        <v>2014</v>
      </c>
      <c r="C48" s="10" t="s">
        <v>29</v>
      </c>
    </row>
    <row r="49" spans="1:12">
      <c r="A49" s="38" t="s">
        <v>2</v>
      </c>
      <c r="B49" s="100" t="s">
        <v>35</v>
      </c>
      <c r="C49" s="101"/>
      <c r="D49" s="101"/>
      <c r="E49" s="101"/>
      <c r="F49" s="100" t="s">
        <v>36</v>
      </c>
      <c r="G49" s="101"/>
      <c r="H49" s="102"/>
      <c r="I49" s="100" t="s">
        <v>37</v>
      </c>
      <c r="J49" s="101"/>
      <c r="K49" s="101"/>
      <c r="L49" s="102"/>
    </row>
    <row r="50" spans="1:12" ht="15.75" thickBot="1">
      <c r="A50" s="39"/>
      <c r="B50" s="103"/>
      <c r="C50" s="104"/>
      <c r="D50" s="104"/>
      <c r="E50" s="104"/>
      <c r="F50" s="103"/>
      <c r="G50" s="104"/>
      <c r="H50" s="105"/>
      <c r="I50" s="103" t="s">
        <v>38</v>
      </c>
      <c r="J50" s="104"/>
      <c r="K50" s="104"/>
      <c r="L50" s="105"/>
    </row>
    <row r="51" spans="1:12">
      <c r="A51" s="40" t="s">
        <v>30</v>
      </c>
      <c r="B51" s="106" t="s">
        <v>39</v>
      </c>
      <c r="C51" s="107"/>
      <c r="D51" s="107"/>
      <c r="E51" s="108"/>
      <c r="F51" s="91" t="s">
        <v>45</v>
      </c>
      <c r="G51" s="92"/>
      <c r="H51" s="93"/>
      <c r="I51" s="91" t="s">
        <v>84</v>
      </c>
      <c r="J51" s="92"/>
      <c r="K51" s="92"/>
      <c r="L51" s="93"/>
    </row>
    <row r="52" spans="1:12">
      <c r="A52" s="8" t="s">
        <v>31</v>
      </c>
      <c r="B52" s="68" t="s">
        <v>40</v>
      </c>
      <c r="C52" s="73"/>
      <c r="D52" s="73"/>
      <c r="E52" s="74"/>
      <c r="F52" s="82" t="s">
        <v>96</v>
      </c>
      <c r="G52" s="83"/>
      <c r="H52" s="84"/>
      <c r="I52" s="82" t="s">
        <v>46</v>
      </c>
      <c r="J52" s="83"/>
      <c r="K52" s="83"/>
      <c r="L52" s="84"/>
    </row>
    <row r="53" spans="1:12">
      <c r="A53" s="8" t="s">
        <v>133</v>
      </c>
      <c r="B53" s="68" t="s">
        <v>41</v>
      </c>
      <c r="C53" s="73"/>
      <c r="D53" s="73"/>
      <c r="E53" s="74"/>
      <c r="F53" s="82" t="s">
        <v>89</v>
      </c>
      <c r="G53" s="83"/>
      <c r="H53" s="84"/>
      <c r="I53" s="82" t="s">
        <v>85</v>
      </c>
      <c r="J53" s="83"/>
      <c r="K53" s="83"/>
      <c r="L53" s="84"/>
    </row>
    <row r="54" spans="1:12">
      <c r="A54" s="8" t="s">
        <v>32</v>
      </c>
      <c r="B54" s="68" t="s">
        <v>42</v>
      </c>
      <c r="C54" s="73"/>
      <c r="D54" s="73"/>
      <c r="E54" s="74"/>
      <c r="F54" s="82" t="s">
        <v>90</v>
      </c>
      <c r="G54" s="83"/>
      <c r="H54" s="84"/>
      <c r="I54" s="82" t="s">
        <v>86</v>
      </c>
      <c r="J54" s="83"/>
      <c r="K54" s="83"/>
      <c r="L54" s="84"/>
    </row>
    <row r="55" spans="1:12">
      <c r="A55" s="8" t="s">
        <v>33</v>
      </c>
      <c r="B55" s="68" t="s">
        <v>43</v>
      </c>
      <c r="C55" s="73"/>
      <c r="D55" s="73"/>
      <c r="E55" s="74"/>
      <c r="F55" s="82" t="s">
        <v>91</v>
      </c>
      <c r="G55" s="83"/>
      <c r="H55" s="84"/>
      <c r="I55" s="82" t="s">
        <v>87</v>
      </c>
      <c r="J55" s="83"/>
      <c r="K55" s="83"/>
      <c r="L55" s="84"/>
    </row>
    <row r="56" spans="1:12" ht="15.75" thickBot="1">
      <c r="A56" s="41" t="s">
        <v>34</v>
      </c>
      <c r="B56" s="85" t="s">
        <v>44</v>
      </c>
      <c r="C56" s="86"/>
      <c r="D56" s="86"/>
      <c r="E56" s="87"/>
      <c r="F56" s="88" t="s">
        <v>92</v>
      </c>
      <c r="G56" s="89"/>
      <c r="H56" s="90"/>
      <c r="I56" s="88" t="s">
        <v>88</v>
      </c>
      <c r="J56" s="89"/>
      <c r="K56" s="89"/>
      <c r="L56" s="90"/>
    </row>
    <row r="58" spans="1:12">
      <c r="A58" s="5" t="s">
        <v>49</v>
      </c>
      <c r="B58" s="11">
        <f>I4+1</f>
        <v>2015</v>
      </c>
      <c r="C58" s="10" t="s">
        <v>50</v>
      </c>
    </row>
    <row r="59" spans="1:12">
      <c r="A59" s="14" t="s">
        <v>47</v>
      </c>
    </row>
    <row r="60" spans="1:12">
      <c r="A60" s="73" t="s">
        <v>48</v>
      </c>
      <c r="B60" s="73"/>
      <c r="C60" s="73"/>
      <c r="D60" s="73"/>
      <c r="E60" s="73"/>
      <c r="F60" s="42">
        <f>G82</f>
        <v>3.4953599236066681</v>
      </c>
      <c r="G60" s="10" t="s">
        <v>74</v>
      </c>
    </row>
    <row r="61" spans="1:12">
      <c r="A61" s="14" t="s">
        <v>53</v>
      </c>
    </row>
    <row r="62" spans="1:12">
      <c r="A62" s="14" t="s">
        <v>51</v>
      </c>
    </row>
    <row r="63" spans="1:12">
      <c r="A63" s="14" t="s">
        <v>52</v>
      </c>
    </row>
    <row r="64" spans="1:12">
      <c r="A64" s="14" t="s">
        <v>54</v>
      </c>
    </row>
    <row r="66" spans="1:11">
      <c r="A66" s="54" t="s">
        <v>118</v>
      </c>
      <c r="B66" s="11">
        <f>I4+1</f>
        <v>2015</v>
      </c>
      <c r="C66" s="10" t="s">
        <v>55</v>
      </c>
    </row>
    <row r="67" spans="1:11">
      <c r="A67" s="14" t="s">
        <v>56</v>
      </c>
    </row>
    <row r="68" spans="1:11">
      <c r="A68" s="56" t="s">
        <v>57</v>
      </c>
      <c r="B68" s="67"/>
      <c r="C68" s="67"/>
      <c r="D68" s="67"/>
      <c r="E68" s="67"/>
      <c r="F68" s="67"/>
      <c r="G68" s="67"/>
      <c r="H68" s="67"/>
      <c r="I68" s="59"/>
      <c r="J68" s="60">
        <f>6500*2</f>
        <v>13000</v>
      </c>
      <c r="K68" s="60" t="s">
        <v>11</v>
      </c>
    </row>
    <row r="69" spans="1:11">
      <c r="A69" s="56" t="s">
        <v>58</v>
      </c>
      <c r="B69" s="67"/>
      <c r="C69" s="67"/>
      <c r="D69" s="67"/>
      <c r="E69" s="67"/>
      <c r="F69" s="67"/>
      <c r="G69" s="67"/>
      <c r="H69" s="67"/>
      <c r="I69" s="59"/>
      <c r="J69" s="60">
        <v>35000</v>
      </c>
      <c r="K69" s="60" t="s">
        <v>11</v>
      </c>
    </row>
    <row r="70" spans="1:11">
      <c r="A70" s="56" t="s">
        <v>59</v>
      </c>
      <c r="B70" s="67"/>
      <c r="C70" s="67"/>
      <c r="D70" s="67"/>
      <c r="E70" s="67"/>
      <c r="F70" s="67"/>
      <c r="G70" s="67"/>
      <c r="H70" s="67"/>
      <c r="I70" s="59"/>
      <c r="J70" s="60">
        <v>1200</v>
      </c>
      <c r="K70" s="60" t="s">
        <v>11</v>
      </c>
    </row>
    <row r="71" spans="1:11">
      <c r="A71" s="56" t="s">
        <v>60</v>
      </c>
      <c r="B71" s="67"/>
      <c r="C71" s="67"/>
      <c r="D71" s="67"/>
      <c r="E71" s="67"/>
      <c r="F71" s="67"/>
      <c r="G71" s="67"/>
      <c r="H71" s="67"/>
      <c r="I71" s="59"/>
      <c r="J71" s="60">
        <v>1000</v>
      </c>
      <c r="K71" s="60" t="s">
        <v>11</v>
      </c>
    </row>
    <row r="72" spans="1:11">
      <c r="A72" s="61" t="s">
        <v>137</v>
      </c>
      <c r="B72" s="67"/>
      <c r="C72" s="67"/>
      <c r="D72" s="67"/>
      <c r="E72" s="67"/>
      <c r="F72" s="67"/>
      <c r="G72" s="67"/>
      <c r="H72" s="67"/>
      <c r="I72" s="59"/>
      <c r="J72" s="60">
        <v>15000</v>
      </c>
      <c r="K72" s="60" t="s">
        <v>11</v>
      </c>
    </row>
    <row r="73" spans="1:11">
      <c r="A73" s="56" t="s">
        <v>97</v>
      </c>
      <c r="B73" s="67"/>
      <c r="C73" s="67"/>
      <c r="D73" s="67"/>
      <c r="E73" s="67"/>
      <c r="F73" s="67"/>
      <c r="G73" s="67"/>
      <c r="H73" s="67"/>
      <c r="I73" s="59"/>
      <c r="J73" s="60">
        <v>12000</v>
      </c>
      <c r="K73" s="60" t="s">
        <v>11</v>
      </c>
    </row>
    <row r="74" spans="1:11">
      <c r="A74" s="56" t="s">
        <v>61</v>
      </c>
      <c r="B74" s="67"/>
      <c r="C74" s="67"/>
      <c r="D74" s="67"/>
      <c r="E74" s="67"/>
      <c r="F74" s="67"/>
      <c r="G74" s="67"/>
      <c r="H74" s="67"/>
      <c r="I74" s="59"/>
      <c r="J74" s="60">
        <v>12000</v>
      </c>
      <c r="K74" s="60" t="s">
        <v>11</v>
      </c>
    </row>
    <row r="75" spans="1:11">
      <c r="A75" s="56" t="s">
        <v>62</v>
      </c>
      <c r="B75" s="67"/>
      <c r="C75" s="67"/>
      <c r="D75" s="67"/>
      <c r="E75" s="67"/>
      <c r="F75" s="67"/>
      <c r="G75" s="67"/>
      <c r="H75" s="67"/>
      <c r="I75" s="59"/>
      <c r="J75" s="60">
        <v>10000</v>
      </c>
      <c r="K75" s="60" t="s">
        <v>11</v>
      </c>
    </row>
    <row r="76" spans="1:11">
      <c r="A76" s="56" t="s">
        <v>120</v>
      </c>
      <c r="B76" s="67"/>
      <c r="C76" s="67"/>
      <c r="D76" s="67"/>
      <c r="E76" s="67"/>
      <c r="F76" s="67"/>
      <c r="G76" s="67"/>
      <c r="H76" s="67"/>
      <c r="I76" s="59"/>
      <c r="J76" s="60">
        <v>20000</v>
      </c>
      <c r="K76" s="60" t="s">
        <v>11</v>
      </c>
    </row>
    <row r="77" spans="1:11">
      <c r="A77" s="56" t="s">
        <v>121</v>
      </c>
      <c r="B77" s="67"/>
      <c r="C77" s="67"/>
      <c r="D77" s="67"/>
      <c r="E77" s="67"/>
      <c r="F77" s="67"/>
      <c r="G77" s="67"/>
      <c r="H77" s="67"/>
      <c r="I77" s="59"/>
      <c r="J77" s="60">
        <v>6000</v>
      </c>
      <c r="K77" s="60" t="s">
        <v>11</v>
      </c>
    </row>
    <row r="78" spans="1:11">
      <c r="A78" s="56" t="s">
        <v>122</v>
      </c>
      <c r="B78" s="67"/>
      <c r="C78" s="67"/>
      <c r="D78" s="67"/>
      <c r="E78" s="67"/>
      <c r="F78" s="67"/>
      <c r="G78" s="67"/>
      <c r="H78" s="67"/>
      <c r="I78" s="59"/>
      <c r="J78" s="60">
        <v>6000</v>
      </c>
      <c r="K78" s="60" t="s">
        <v>11</v>
      </c>
    </row>
    <row r="79" spans="1:11">
      <c r="A79" s="56" t="s">
        <v>123</v>
      </c>
      <c r="B79" s="67"/>
      <c r="C79" s="67"/>
      <c r="D79" s="67"/>
      <c r="E79" s="67"/>
      <c r="F79" s="67"/>
      <c r="G79" s="67"/>
      <c r="H79" s="67"/>
      <c r="I79" s="59"/>
      <c r="J79" s="60">
        <v>160000</v>
      </c>
      <c r="K79" s="60" t="s">
        <v>11</v>
      </c>
    </row>
    <row r="80" spans="1:11">
      <c r="A80" s="6" t="s">
        <v>63</v>
      </c>
      <c r="J80" s="30">
        <f>SUM(J68:J79)</f>
        <v>291200</v>
      </c>
      <c r="K80" s="43" t="s">
        <v>64</v>
      </c>
    </row>
    <row r="81" spans="1:11">
      <c r="A81" s="56" t="s">
        <v>124</v>
      </c>
      <c r="H81" s="33"/>
      <c r="J81" s="30">
        <f>G47</f>
        <v>-68282.721799999999</v>
      </c>
      <c r="K81" s="30"/>
    </row>
    <row r="82" spans="1:11">
      <c r="A82" s="14" t="s">
        <v>72</v>
      </c>
      <c r="B82" s="62"/>
      <c r="C82" s="33">
        <f>J80+J81</f>
        <v>222917.2782</v>
      </c>
      <c r="D82" s="62" t="s">
        <v>73</v>
      </c>
      <c r="E82" s="44">
        <f>I4+1</f>
        <v>2015</v>
      </c>
      <c r="F82" s="10" t="s">
        <v>75</v>
      </c>
      <c r="G82" s="27">
        <f>C82/(E6*12)</f>
        <v>3.4953599236066681</v>
      </c>
      <c r="H82" s="45" t="s">
        <v>70</v>
      </c>
      <c r="I82" s="10" t="s">
        <v>71</v>
      </c>
    </row>
    <row r="84" spans="1:11" ht="49.5" customHeight="1">
      <c r="B84" s="10" t="s">
        <v>66</v>
      </c>
    </row>
    <row r="85" spans="1:11">
      <c r="B85" s="10" t="s">
        <v>36</v>
      </c>
      <c r="I85" s="10" t="s">
        <v>67</v>
      </c>
    </row>
    <row r="86" spans="1:11">
      <c r="J86" s="12" t="s">
        <v>134</v>
      </c>
    </row>
  </sheetData>
  <mergeCells count="75">
    <mergeCell ref="A2:L2"/>
    <mergeCell ref="A3:L3"/>
    <mergeCell ref="A7:B7"/>
    <mergeCell ref="A21:B21"/>
    <mergeCell ref="B22:H22"/>
    <mergeCell ref="K22:L22"/>
    <mergeCell ref="B23:H23"/>
    <mergeCell ref="K23:L23"/>
    <mergeCell ref="B24:H24"/>
    <mergeCell ref="K24:L24"/>
    <mergeCell ref="B25:H25"/>
    <mergeCell ref="K25:L25"/>
    <mergeCell ref="B26:H26"/>
    <mergeCell ref="K26:L26"/>
    <mergeCell ref="B27:H27"/>
    <mergeCell ref="K27:L27"/>
    <mergeCell ref="B28:H28"/>
    <mergeCell ref="K28:L28"/>
    <mergeCell ref="B32:H32"/>
    <mergeCell ref="K32:L32"/>
    <mergeCell ref="B33:H33"/>
    <mergeCell ref="K33:L33"/>
    <mergeCell ref="B29:H29"/>
    <mergeCell ref="K29:L29"/>
    <mergeCell ref="B30:H30"/>
    <mergeCell ref="K30:L30"/>
    <mergeCell ref="B31:H31"/>
    <mergeCell ref="K31:L31"/>
    <mergeCell ref="B34:H34"/>
    <mergeCell ref="K34:L34"/>
    <mergeCell ref="B35:H35"/>
    <mergeCell ref="K35:L35"/>
    <mergeCell ref="B36:H36"/>
    <mergeCell ref="K36:L36"/>
    <mergeCell ref="B37:H37"/>
    <mergeCell ref="K37:L37"/>
    <mergeCell ref="B38:H38"/>
    <mergeCell ref="K38:L38"/>
    <mergeCell ref="B42:H42"/>
    <mergeCell ref="K42:L42"/>
    <mergeCell ref="B39:H39"/>
    <mergeCell ref="K39:L39"/>
    <mergeCell ref="B40:H40"/>
    <mergeCell ref="K40:L40"/>
    <mergeCell ref="B41:H41"/>
    <mergeCell ref="K41:L41"/>
    <mergeCell ref="I51:L51"/>
    <mergeCell ref="B43:H43"/>
    <mergeCell ref="K43:L43"/>
    <mergeCell ref="K44:L44"/>
    <mergeCell ref="K45:L45"/>
    <mergeCell ref="B49:E49"/>
    <mergeCell ref="F49:H49"/>
    <mergeCell ref="I49:L49"/>
    <mergeCell ref="B50:E50"/>
    <mergeCell ref="F50:H50"/>
    <mergeCell ref="I50:L50"/>
    <mergeCell ref="B51:E51"/>
    <mergeCell ref="F51:H51"/>
    <mergeCell ref="A60:E60"/>
    <mergeCell ref="B54:E54"/>
    <mergeCell ref="F54:H54"/>
    <mergeCell ref="I54:L54"/>
    <mergeCell ref="B55:E55"/>
    <mergeCell ref="F55:H55"/>
    <mergeCell ref="I55:L55"/>
    <mergeCell ref="B56:E56"/>
    <mergeCell ref="F56:H56"/>
    <mergeCell ref="I56:L56"/>
    <mergeCell ref="B52:E52"/>
    <mergeCell ref="F52:H52"/>
    <mergeCell ref="I52:L52"/>
    <mergeCell ref="B53:E53"/>
    <mergeCell ref="F53:H53"/>
    <mergeCell ref="I53:L53"/>
  </mergeCells>
  <pageMargins left="0.34" right="0.25" top="0.4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2015-03-28T07:49:05Z</dcterms:modified>
</cp:coreProperties>
</file>