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K46" i="3"/>
  <c r="J84" l="1"/>
  <c r="G18"/>
  <c r="K45" l="1"/>
  <c r="K44"/>
  <c r="K42" l="1"/>
  <c r="K41"/>
  <c r="K40" l="1"/>
  <c r="K39"/>
  <c r="K38"/>
  <c r="K37"/>
  <c r="K35"/>
  <c r="K34" l="1"/>
  <c r="K33" l="1"/>
  <c r="K32"/>
  <c r="K31" l="1"/>
  <c r="K28" l="1"/>
  <c r="K27"/>
  <c r="K24" l="1"/>
  <c r="K23"/>
  <c r="K26" l="1"/>
  <c r="K47" l="1"/>
  <c r="K48" s="1"/>
  <c r="B52" l="1"/>
  <c r="E86"/>
  <c r="H85"/>
  <c r="B71"/>
  <c r="B62"/>
  <c r="G16"/>
  <c r="G15"/>
  <c r="G14"/>
  <c r="G13"/>
  <c r="G6"/>
  <c r="I6" s="1"/>
  <c r="B5"/>
  <c r="J12" l="1"/>
  <c r="A19"/>
  <c r="K49" l="1"/>
  <c r="G51" s="1"/>
  <c r="K85" s="1"/>
  <c r="C86" s="1"/>
  <c r="H86" s="1"/>
  <c r="F64" s="1"/>
</calcChain>
</file>

<file path=xl/sharedStrings.xml><?xml version="1.0" encoding="utf-8"?>
<sst xmlns="http://schemas.openxmlformats.org/spreadsheetml/2006/main" count="181" uniqueCount="143">
  <si>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</si>
  <si>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</si>
  <si>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</si>
  <si>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</si>
  <si>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</si>
  <si>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</si>
  <si>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</si>
  <si>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</si>
  <si>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</si>
  <si>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</si>
  <si>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</si>
  <si>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</si>
  <si>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</si>
  <si>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</si>
  <si>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</si>
  <si>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</si>
  <si>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</si>
  <si>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</si>
  <si>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</si>
  <si>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</si>
  <si>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</si>
  <si>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</si>
  <si>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</si>
  <si>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</si>
  <si>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</si>
  <si>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</si>
  <si>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</si>
  <si>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</si>
  <si>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</si>
  <si>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</si>
  <si>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</si>
  <si>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</si>
  <si>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</si>
  <si>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</si>
  <si>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</si>
  <si>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</si>
  <si>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</si>
  <si>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</si>
  <si>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</si>
  <si>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</si>
  <si>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</si>
  <si>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</si>
  <si>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</si>
  <si>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</si>
  <si>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</si>
  <si>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</si>
  <si>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</si>
  <si>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</si>
  <si>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</si>
  <si>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</si>
  <si>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</si>
  <si>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</si>
  <si>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</si>
  <si>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</si>
  <si>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</si>
  <si>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</si>
  <si>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</si>
  <si>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</si>
  <si>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</si>
  <si>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</si>
  <si>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</si>
  <si>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</si>
  <si>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</si>
  <si>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</si>
  <si>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</si>
  <si>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</si>
  <si>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</si>
  <si>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</si>
  <si>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</si>
  <si>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</si>
  <si>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</si>
  <si>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</si>
  <si>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 xml:space="preserve"> ежемесячно равными долями, исходя из объемов потребления в 2012 году, с последующим перерасчетом в декабре 2013 г.,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</si>
  <si>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</si>
  <si>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</si>
  <si>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</si>
  <si>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</si>
  <si>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мес.</t>
  </si>
  <si>
    <t xml:space="preserve"> 115    ( </t>
  </si>
  <si>
    <t xml:space="preserve">1.В </t>
  </si>
  <si>
    <t>м</t>
  </si>
  <si>
    <t>5.  В</t>
  </si>
  <si>
    <t>м/час</t>
  </si>
  <si>
    <t>Генеральная уборка подъезда в апреле.</t>
  </si>
  <si>
    <t>( ОАО "Северное управление")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</si>
  <si>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</si>
  <si>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</si>
  <si>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</si>
  <si>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</si>
  <si>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</si>
  <si>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</si>
  <si>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</si>
  <si>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</si>
  <si>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</si>
  <si>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</si>
  <si>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</si>
  <si>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r>
      <t>м</t>
    </r>
    <r>
      <rPr>
        <sz val="11"/>
        <rFont val="Calibri"/>
        <family val="2"/>
        <charset val="204"/>
      </rPr>
      <t>²</t>
    </r>
  </si>
  <si>
    <t>Тех. обслуживание охранной сигнализации ИТП (29,75%).</t>
  </si>
  <si>
    <t>Тех. обслуживание наружного видеонаблюдения (7,69%).</t>
  </si>
  <si>
    <t>Замена патрона в светильнике.</t>
  </si>
  <si>
    <t>Аварийная чистка канализации в подвальном помещении.</t>
  </si>
  <si>
    <t>компл.</t>
  </si>
  <si>
    <t>Благоустройство территории (посадка цветов) (8,81%).</t>
  </si>
  <si>
    <t>раб.</t>
  </si>
  <si>
    <t>Замена светильников в подъезде.</t>
  </si>
  <si>
    <t>Генеральная уборка в октябре.</t>
  </si>
  <si>
    <t>м ²</t>
  </si>
  <si>
    <t>Замена питающих кабелей на электродвигатели насосов КНС (1,88%).</t>
  </si>
  <si>
    <t>Регистрация видеонаблюдения(1,88%).</t>
  </si>
  <si>
    <t>Ремонт теплосчетчика (27,26%).</t>
  </si>
  <si>
    <t>Програмирование ключей в ИТП (27,26%).</t>
  </si>
  <si>
    <t>Приобретение детских новогодних подарков.</t>
  </si>
  <si>
    <t>Перерасход (+) или экономия (-) средств в 2013 году.</t>
  </si>
  <si>
    <t>Всего в 2014году:</t>
  </si>
  <si>
    <t>ИТОГО за 2014год:</t>
  </si>
  <si>
    <t>ИТОГО на 31.12.2014г: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</si>
  <si>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</si>
  <si>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</si>
  <si>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6 -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</si>
  <si>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16 - </t>
    </r>
  </si>
  <si>
    <t xml:space="preserve"> рублей (</t>
  </si>
  <si>
    <t xml:space="preserve"> - содержание общего имущества -  11,20    рубля с кв.метра общей площади в месяц;</t>
  </si>
  <si>
    <t xml:space="preserve"> Что  с  учетом  перерасхода (+)   или   экономии (-)  средств    в </t>
  </si>
  <si>
    <t>Бер 115(I)</t>
  </si>
  <si>
    <t>Уборка и вывоз снега с придомовой территории в январе (3,43%).</t>
  </si>
  <si>
    <t>Уборка и вывоз снега с придомовой территории в марте (2,58%).</t>
  </si>
  <si>
    <t>Нанесение трафарета на мусорные баки (2,58%).</t>
  </si>
  <si>
    <t>Покраска мусорных баков (2,58%).</t>
  </si>
  <si>
    <t>Ремонт бытового помещения (1,88%).</t>
  </si>
  <si>
    <t>Замена трансформатора тока (по предписанию энергосбыта)(1,88%).</t>
  </si>
  <si>
    <t>Чистка КНС (канализационной насосной станции) (1,88%).</t>
  </si>
  <si>
    <t>Замена манометров в ИТП (27,26%).</t>
  </si>
  <si>
    <t>Замена термометров в ИТП (27,26%).</t>
  </si>
  <si>
    <t>Установка новогодней елки (1,88 %).</t>
  </si>
  <si>
    <t xml:space="preserve"> - </t>
  </si>
  <si>
    <t xml:space="preserve">  -  ремонт подъезда </t>
  </si>
  <si>
    <t xml:space="preserve">  -  генеральная уборка подъезда</t>
  </si>
  <si>
    <t xml:space="preserve">  -  установка новогодней елки</t>
  </si>
  <si>
    <t xml:space="preserve">  - тех. обслуживание системы видеонаблюдения</t>
  </si>
  <si>
    <t xml:space="preserve">  - обслуживание охранной сигнализации</t>
  </si>
  <si>
    <r>
      <t xml:space="preserve">  общего имущества многоквартирного дома следующие мероприятия (</t>
    </r>
    <r>
      <rPr>
        <b/>
        <sz val="11"/>
        <color theme="1"/>
        <rFont val="Calibri"/>
        <family val="2"/>
        <charset val="204"/>
        <scheme val="minor"/>
      </rPr>
      <t>ориентировочная стоимость</t>
    </r>
    <r>
      <rPr>
        <sz val="11"/>
        <color theme="1"/>
        <rFont val="Calibri"/>
        <family val="2"/>
        <charset val="204"/>
        <scheme val="minor"/>
      </rPr>
      <t>):</t>
    </r>
  </si>
  <si>
    <t>Накладные расходы (14%)</t>
  </si>
  <si>
    <t xml:space="preserve">Представлен на рассмотрение </t>
  </si>
</sst>
</file>

<file path=xl/styles.xml><?xml version="1.0" encoding="utf-8"?>
<styleSheet xmlns="http://schemas.openxmlformats.org/spreadsheetml/2006/main">
  <numFmts count="1">
    <numFmt numFmtId="166" formatCode="#,##0.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5">
    <xf numFmtId="0" fontId="0" fillId="0" borderId="0" xfId="0"/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4" fontId="0" fillId="0" borderId="0" xfId="0" applyNumberFormat="1" applyFill="1" applyAlignment="1"/>
    <xf numFmtId="4" fontId="3" fillId="0" borderId="0" xfId="0" applyNumberFormat="1" applyFont="1" applyFill="1"/>
    <xf numFmtId="4" fontId="0" fillId="0" borderId="0" xfId="0" applyNumberFormat="1" applyFill="1"/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4" fontId="6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13" fillId="0" borderId="0" xfId="0" applyFont="1" applyFill="1"/>
    <xf numFmtId="4" fontId="11" fillId="0" borderId="0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 horizontal="center"/>
    </xf>
    <xf numFmtId="4" fontId="8" fillId="0" borderId="8" xfId="0" applyNumberFormat="1" applyFont="1" applyFill="1" applyBorder="1" applyAlignment="1"/>
    <xf numFmtId="4" fontId="8" fillId="0" borderId="9" xfId="0" applyNumberFormat="1" applyFont="1" applyFill="1" applyBorder="1" applyAlignment="1"/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left"/>
    </xf>
    <xf numFmtId="0" fontId="0" fillId="0" borderId="0" xfId="0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" fontId="0" fillId="0" borderId="13" xfId="0" applyNumberFormat="1" applyFill="1" applyBorder="1" applyAlignment="1"/>
    <xf numFmtId="4" fontId="0" fillId="0" borderId="15" xfId="0" applyNumberFormat="1" applyFill="1" applyBorder="1" applyAlignment="1"/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/>
    <xf numFmtId="4" fontId="0" fillId="0" borderId="9" xfId="0" applyNumberFormat="1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0" fontId="0" fillId="0" borderId="2" xfId="0" applyFill="1" applyBorder="1"/>
    <xf numFmtId="4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0" fillId="0" borderId="3" xfId="0" applyFill="1" applyBorder="1"/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0" xfId="0" applyFont="1" applyFill="1"/>
    <xf numFmtId="0" fontId="7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topLeftCell="A62" zoomScale="90" zoomScaleNormal="90" workbookViewId="0">
      <selection activeCell="K47" sqref="K47:L47"/>
    </sheetView>
  </sheetViews>
  <sheetFormatPr defaultRowHeight="15"/>
  <cols>
    <col min="1" max="1" width="6.42578125" style="7" customWidth="1"/>
    <col min="2" max="2" width="9.85546875" style="7" customWidth="1"/>
    <col min="3" max="3" width="12.140625" style="7" customWidth="1"/>
    <col min="4" max="4" width="6.28515625" style="7" customWidth="1"/>
    <col min="5" max="5" width="7.7109375" style="7" customWidth="1"/>
    <col min="6" max="6" width="11.28515625" style="7" customWidth="1"/>
    <col min="7" max="7" width="13" style="7" customWidth="1"/>
    <col min="8" max="8" width="9.42578125" style="7" customWidth="1"/>
    <col min="9" max="9" width="7.42578125" style="7" customWidth="1"/>
    <col min="10" max="10" width="11" style="7" customWidth="1"/>
    <col min="11" max="11" width="10.85546875" style="7" customWidth="1"/>
    <col min="12" max="12" width="3.85546875" style="7" customWidth="1"/>
  </cols>
  <sheetData>
    <row r="1" spans="1:12" ht="24.75" customHeight="1">
      <c r="A1"/>
      <c r="J1" s="102" t="s">
        <v>142</v>
      </c>
      <c r="K1" s="102"/>
    </row>
    <row r="2" spans="1:12" ht="18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.75">
      <c r="A3" s="15"/>
      <c r="B3" s="52"/>
      <c r="C3" s="16" t="s">
        <v>1</v>
      </c>
      <c r="D3" s="52">
        <v>115</v>
      </c>
      <c r="E3" s="84" t="s">
        <v>75</v>
      </c>
      <c r="F3" s="84"/>
      <c r="G3" s="84"/>
      <c r="H3" s="84"/>
      <c r="I3" s="52">
        <v>2014</v>
      </c>
      <c r="J3" s="17" t="s">
        <v>21</v>
      </c>
    </row>
    <row r="5" spans="1:12" ht="15.75">
      <c r="A5" s="18" t="s">
        <v>79</v>
      </c>
      <c r="B5" s="8">
        <f>I3</f>
        <v>2014</v>
      </c>
      <c r="C5" s="7" t="s">
        <v>25</v>
      </c>
      <c r="D5" s="45" t="s">
        <v>78</v>
      </c>
      <c r="E5" s="38">
        <v>945.5</v>
      </c>
      <c r="F5" s="7" t="s">
        <v>59</v>
      </c>
    </row>
    <row r="6" spans="1:12" ht="15.75">
      <c r="A6" s="79">
        <v>653012.21</v>
      </c>
      <c r="B6" s="79"/>
      <c r="C6" s="19" t="s">
        <v>2</v>
      </c>
      <c r="G6" s="20">
        <f>A6-J7</f>
        <v>527829.89999999991</v>
      </c>
      <c r="H6" s="8" t="s">
        <v>120</v>
      </c>
      <c r="I6" s="31">
        <f>(G6/A6)*100</f>
        <v>80.830020008354808</v>
      </c>
      <c r="J6" s="7" t="s">
        <v>3</v>
      </c>
    </row>
    <row r="7" spans="1:12">
      <c r="A7" s="7" t="s">
        <v>74</v>
      </c>
      <c r="J7" s="39">
        <v>125182.31</v>
      </c>
      <c r="K7" s="7" t="s">
        <v>4</v>
      </c>
    </row>
    <row r="8" spans="1:12">
      <c r="A8" s="7" t="s">
        <v>73</v>
      </c>
    </row>
    <row r="9" spans="1:12">
      <c r="A9" s="7" t="s">
        <v>116</v>
      </c>
      <c r="B9" s="21">
        <v>21120.29</v>
      </c>
      <c r="C9" s="7" t="s">
        <v>9</v>
      </c>
      <c r="E9" s="22" t="s">
        <v>118</v>
      </c>
      <c r="F9" s="21">
        <v>14249.58</v>
      </c>
      <c r="G9" s="7" t="s">
        <v>9</v>
      </c>
      <c r="I9" s="22"/>
      <c r="J9" s="21"/>
    </row>
    <row r="10" spans="1:12">
      <c r="A10" s="7" t="s">
        <v>117</v>
      </c>
      <c r="B10" s="21">
        <v>21533.41</v>
      </c>
      <c r="C10" s="7" t="s">
        <v>9</v>
      </c>
      <c r="E10" s="22" t="s">
        <v>119</v>
      </c>
      <c r="F10" s="21">
        <v>14661.28</v>
      </c>
      <c r="G10" s="7" t="s">
        <v>9</v>
      </c>
      <c r="I10" s="22"/>
      <c r="J10" s="21"/>
    </row>
    <row r="11" spans="1:12">
      <c r="B11" s="21"/>
      <c r="E11" s="45"/>
      <c r="F11" s="21"/>
      <c r="I11" s="45"/>
      <c r="J11" s="21"/>
    </row>
    <row r="12" spans="1:12" ht="15.75">
      <c r="A12" s="7" t="s">
        <v>27</v>
      </c>
      <c r="J12" s="21">
        <f>G13+G14+G15+G16</f>
        <v>125182.31000000001</v>
      </c>
      <c r="K12" s="103" t="s">
        <v>28</v>
      </c>
    </row>
    <row r="13" spans="1:12">
      <c r="A13" s="23" t="s">
        <v>5</v>
      </c>
      <c r="B13" s="7" t="s">
        <v>6</v>
      </c>
      <c r="G13" s="24">
        <f>(J7*43.5/100)</f>
        <v>54454.30485</v>
      </c>
      <c r="H13" s="7" t="s">
        <v>9</v>
      </c>
    </row>
    <row r="14" spans="1:12">
      <c r="A14" s="23" t="s">
        <v>5</v>
      </c>
      <c r="B14" s="7" t="s">
        <v>7</v>
      </c>
      <c r="G14" s="24">
        <f>(J7*36.6/100)</f>
        <v>45816.725460000001</v>
      </c>
      <c r="H14" s="7" t="s">
        <v>9</v>
      </c>
    </row>
    <row r="15" spans="1:12">
      <c r="A15" s="23" t="s">
        <v>5</v>
      </c>
      <c r="B15" s="7" t="s">
        <v>8</v>
      </c>
      <c r="G15" s="24">
        <f>(J7*12.5/100)</f>
        <v>15647.78875</v>
      </c>
      <c r="H15" s="7" t="s">
        <v>9</v>
      </c>
      <c r="K15" s="19"/>
      <c r="L15" s="104"/>
    </row>
    <row r="16" spans="1:12">
      <c r="A16" s="23" t="s">
        <v>5</v>
      </c>
      <c r="B16" s="7" t="s">
        <v>13</v>
      </c>
      <c r="G16" s="24">
        <f>(J7*7.4/100)</f>
        <v>9263.4909399999997</v>
      </c>
      <c r="H16" s="7" t="s">
        <v>9</v>
      </c>
    </row>
    <row r="17" spans="1:12">
      <c r="G17" s="25"/>
    </row>
    <row r="18" spans="1:12">
      <c r="A18" s="26" t="s">
        <v>10</v>
      </c>
      <c r="G18" s="24">
        <f>E5*5.45*12</f>
        <v>61835.700000000004</v>
      </c>
      <c r="H18" s="7" t="s">
        <v>11</v>
      </c>
    </row>
    <row r="19" spans="1:12" ht="15.75" thickBot="1">
      <c r="A19" s="80">
        <f>G18*I6/100</f>
        <v>49981.808682306262</v>
      </c>
      <c r="B19" s="80"/>
      <c r="C19" s="7" t="s">
        <v>65</v>
      </c>
    </row>
    <row r="20" spans="1:12">
      <c r="A20" s="27" t="s">
        <v>1</v>
      </c>
      <c r="B20" s="81" t="s">
        <v>19</v>
      </c>
      <c r="C20" s="82"/>
      <c r="D20" s="82"/>
      <c r="E20" s="82"/>
      <c r="F20" s="82"/>
      <c r="G20" s="82"/>
      <c r="H20" s="83"/>
      <c r="I20" s="27" t="s">
        <v>17</v>
      </c>
      <c r="J20" s="105" t="s">
        <v>16</v>
      </c>
      <c r="K20" s="81" t="s">
        <v>14</v>
      </c>
      <c r="L20" s="83"/>
    </row>
    <row r="21" spans="1:12" ht="15.75" thickBot="1">
      <c r="A21" s="28" t="s">
        <v>12</v>
      </c>
      <c r="B21" s="85"/>
      <c r="C21" s="86"/>
      <c r="D21" s="86"/>
      <c r="E21" s="86"/>
      <c r="F21" s="86"/>
      <c r="G21" s="86"/>
      <c r="H21" s="87"/>
      <c r="I21" s="28" t="s">
        <v>18</v>
      </c>
      <c r="J21" s="106"/>
      <c r="K21" s="107" t="s">
        <v>15</v>
      </c>
      <c r="L21" s="108"/>
    </row>
    <row r="22" spans="1:12" ht="15.75" thickBot="1">
      <c r="A22" s="34"/>
      <c r="B22" s="88" t="s">
        <v>112</v>
      </c>
      <c r="C22" s="89"/>
      <c r="D22" s="89"/>
      <c r="E22" s="89"/>
      <c r="F22" s="89"/>
      <c r="G22" s="89"/>
      <c r="H22" s="90"/>
      <c r="I22" s="34"/>
      <c r="J22" s="34"/>
      <c r="K22" s="109">
        <v>22957.08</v>
      </c>
      <c r="L22" s="110"/>
    </row>
    <row r="23" spans="1:12">
      <c r="A23" s="40">
        <v>1</v>
      </c>
      <c r="B23" s="53" t="s">
        <v>124</v>
      </c>
      <c r="C23" s="56"/>
      <c r="D23" s="56"/>
      <c r="E23" s="56"/>
      <c r="F23" s="56"/>
      <c r="G23" s="56"/>
      <c r="H23" s="56"/>
      <c r="I23" s="111" t="s">
        <v>82</v>
      </c>
      <c r="J23" s="112">
        <v>22</v>
      </c>
      <c r="K23" s="113">
        <f>103300*0.0343</f>
        <v>3543.1899999999996</v>
      </c>
      <c r="L23" s="114"/>
    </row>
    <row r="24" spans="1:12">
      <c r="A24" s="40">
        <v>2</v>
      </c>
      <c r="B24" s="53" t="s">
        <v>125</v>
      </c>
      <c r="C24" s="56"/>
      <c r="D24" s="56"/>
      <c r="E24" s="56"/>
      <c r="F24" s="56"/>
      <c r="G24" s="56"/>
      <c r="H24" s="56"/>
      <c r="I24" s="111" t="s">
        <v>82</v>
      </c>
      <c r="J24" s="112">
        <v>7</v>
      </c>
      <c r="K24" s="113">
        <f>22050*0.0258</f>
        <v>568.89</v>
      </c>
      <c r="L24" s="114"/>
    </row>
    <row r="25" spans="1:12">
      <c r="A25" s="40">
        <v>3</v>
      </c>
      <c r="B25" s="71" t="s">
        <v>83</v>
      </c>
      <c r="C25" s="72"/>
      <c r="D25" s="72"/>
      <c r="E25" s="72"/>
      <c r="F25" s="72"/>
      <c r="G25" s="72"/>
      <c r="H25" s="73"/>
      <c r="I25" s="51" t="s">
        <v>96</v>
      </c>
      <c r="J25" s="36">
        <v>409.2</v>
      </c>
      <c r="K25" s="74">
        <v>1600</v>
      </c>
      <c r="L25" s="75"/>
    </row>
    <row r="26" spans="1:12">
      <c r="A26" s="40">
        <v>4</v>
      </c>
      <c r="B26" s="71" t="s">
        <v>98</v>
      </c>
      <c r="C26" s="72"/>
      <c r="D26" s="72"/>
      <c r="E26" s="72"/>
      <c r="F26" s="72"/>
      <c r="G26" s="72"/>
      <c r="H26" s="73"/>
      <c r="I26" s="51" t="s">
        <v>77</v>
      </c>
      <c r="J26" s="35">
        <v>12</v>
      </c>
      <c r="K26" s="74">
        <f>2000*12*0.0769</f>
        <v>1845.6</v>
      </c>
      <c r="L26" s="75"/>
    </row>
    <row r="27" spans="1:12">
      <c r="A27" s="40">
        <v>5</v>
      </c>
      <c r="B27" s="53" t="s">
        <v>126</v>
      </c>
      <c r="C27" s="56"/>
      <c r="D27" s="56"/>
      <c r="E27" s="56"/>
      <c r="F27" s="56"/>
      <c r="G27" s="56"/>
      <c r="H27" s="55"/>
      <c r="I27" s="111" t="s">
        <v>76</v>
      </c>
      <c r="J27" s="112">
        <v>26</v>
      </c>
      <c r="K27" s="115">
        <f>346.67*0.0258</f>
        <v>8.9440860000000004</v>
      </c>
      <c r="L27" s="116"/>
    </row>
    <row r="28" spans="1:12">
      <c r="A28" s="40">
        <v>6</v>
      </c>
      <c r="B28" s="53" t="s">
        <v>127</v>
      </c>
      <c r="C28" s="56"/>
      <c r="D28" s="56"/>
      <c r="E28" s="56"/>
      <c r="F28" s="56"/>
      <c r="G28" s="56"/>
      <c r="H28" s="55"/>
      <c r="I28" s="111" t="s">
        <v>76</v>
      </c>
      <c r="J28" s="112">
        <v>21</v>
      </c>
      <c r="K28" s="61">
        <f>1041.6*0.0258</f>
        <v>26.873279999999998</v>
      </c>
      <c r="L28" s="116"/>
    </row>
    <row r="29" spans="1:12">
      <c r="A29" s="40">
        <v>7</v>
      </c>
      <c r="B29" s="76" t="s">
        <v>99</v>
      </c>
      <c r="C29" s="77"/>
      <c r="D29" s="77"/>
      <c r="E29" s="77"/>
      <c r="F29" s="77"/>
      <c r="G29" s="77"/>
      <c r="H29" s="78"/>
      <c r="I29" s="49" t="s">
        <v>76</v>
      </c>
      <c r="J29" s="112">
        <v>2</v>
      </c>
      <c r="K29" s="59">
        <v>34</v>
      </c>
      <c r="L29" s="60"/>
    </row>
    <row r="30" spans="1:12">
      <c r="A30" s="40">
        <v>8</v>
      </c>
      <c r="B30" s="71" t="s">
        <v>100</v>
      </c>
      <c r="C30" s="72"/>
      <c r="D30" s="72"/>
      <c r="E30" s="72"/>
      <c r="F30" s="72"/>
      <c r="G30" s="72"/>
      <c r="H30" s="73"/>
      <c r="I30" s="49" t="s">
        <v>76</v>
      </c>
      <c r="J30" s="112">
        <v>1</v>
      </c>
      <c r="K30" s="69">
        <v>5000</v>
      </c>
      <c r="L30" s="70"/>
    </row>
    <row r="31" spans="1:12">
      <c r="A31" s="40">
        <v>9</v>
      </c>
      <c r="B31" s="71" t="s">
        <v>102</v>
      </c>
      <c r="C31" s="72"/>
      <c r="D31" s="72"/>
      <c r="E31" s="72"/>
      <c r="F31" s="72"/>
      <c r="G31" s="72"/>
      <c r="H31" s="73"/>
      <c r="I31" s="117" t="s">
        <v>101</v>
      </c>
      <c r="J31" s="118">
        <v>3</v>
      </c>
      <c r="K31" s="59">
        <f>(3537*3)*0.0881</f>
        <v>934.82909999999993</v>
      </c>
      <c r="L31" s="60"/>
    </row>
    <row r="32" spans="1:12">
      <c r="A32" s="40">
        <v>10</v>
      </c>
      <c r="B32" s="76" t="s">
        <v>128</v>
      </c>
      <c r="C32" s="56"/>
      <c r="D32" s="56"/>
      <c r="E32" s="56"/>
      <c r="F32" s="56"/>
      <c r="G32" s="56"/>
      <c r="H32" s="56"/>
      <c r="I32" s="5" t="s">
        <v>103</v>
      </c>
      <c r="J32" s="112">
        <v>1</v>
      </c>
      <c r="K32" s="59">
        <f>7154.4*0.0188</f>
        <v>134.50272000000001</v>
      </c>
      <c r="L32" s="60"/>
    </row>
    <row r="33" spans="1:12">
      <c r="A33" s="40">
        <v>11</v>
      </c>
      <c r="B33" s="76" t="s">
        <v>129</v>
      </c>
      <c r="C33" s="77"/>
      <c r="D33" s="77"/>
      <c r="E33" s="77"/>
      <c r="F33" s="77"/>
      <c r="G33" s="77"/>
      <c r="H33" s="78"/>
      <c r="I33" s="5" t="s">
        <v>76</v>
      </c>
      <c r="J33" s="112">
        <v>6</v>
      </c>
      <c r="K33" s="59">
        <f>(2400+3000)*0.0188</f>
        <v>101.52000000000001</v>
      </c>
      <c r="L33" s="60"/>
    </row>
    <row r="34" spans="1:12">
      <c r="A34" s="40">
        <v>12</v>
      </c>
      <c r="B34" s="53" t="s">
        <v>104</v>
      </c>
      <c r="C34" s="54"/>
      <c r="D34" s="54"/>
      <c r="E34" s="54"/>
      <c r="F34" s="54"/>
      <c r="G34" s="54"/>
      <c r="H34" s="55"/>
      <c r="I34" s="5" t="s">
        <v>76</v>
      </c>
      <c r="J34" s="8">
        <v>6</v>
      </c>
      <c r="K34" s="59">
        <f>2620+2500</f>
        <v>5120</v>
      </c>
      <c r="L34" s="60"/>
    </row>
    <row r="35" spans="1:12">
      <c r="A35" s="40">
        <v>13</v>
      </c>
      <c r="B35" s="76" t="s">
        <v>130</v>
      </c>
      <c r="C35" s="77"/>
      <c r="D35" s="77"/>
      <c r="E35" s="77"/>
      <c r="F35" s="77"/>
      <c r="G35" s="77"/>
      <c r="H35" s="78"/>
      <c r="I35" s="5" t="s">
        <v>134</v>
      </c>
      <c r="J35" s="48" t="s">
        <v>134</v>
      </c>
      <c r="K35" s="59">
        <f>2000*0.0188</f>
        <v>37.6</v>
      </c>
      <c r="L35" s="60"/>
    </row>
    <row r="36" spans="1:12" ht="15" customHeight="1">
      <c r="A36" s="40">
        <v>14</v>
      </c>
      <c r="B36" s="76" t="s">
        <v>105</v>
      </c>
      <c r="C36" s="77"/>
      <c r="D36" s="77"/>
      <c r="E36" s="77"/>
      <c r="F36" s="77"/>
      <c r="G36" s="77"/>
      <c r="H36" s="78"/>
      <c r="I36" s="5" t="s">
        <v>106</v>
      </c>
      <c r="J36" s="112">
        <v>252</v>
      </c>
      <c r="K36" s="59">
        <v>1000</v>
      </c>
      <c r="L36" s="60"/>
    </row>
    <row r="37" spans="1:12">
      <c r="A37" s="40">
        <v>15</v>
      </c>
      <c r="B37" s="53" t="s">
        <v>107</v>
      </c>
      <c r="C37" s="56"/>
      <c r="D37" s="56"/>
      <c r="E37" s="56"/>
      <c r="F37" s="56"/>
      <c r="G37" s="56"/>
      <c r="H37" s="55"/>
      <c r="I37" s="5" t="s">
        <v>80</v>
      </c>
      <c r="J37" s="112">
        <v>47</v>
      </c>
      <c r="K37" s="59">
        <f>(8628+4000)*0.0188</f>
        <v>237.40640000000002</v>
      </c>
      <c r="L37" s="60"/>
    </row>
    <row r="38" spans="1:12">
      <c r="A38" s="40">
        <v>16</v>
      </c>
      <c r="B38" s="76" t="s">
        <v>108</v>
      </c>
      <c r="C38" s="77"/>
      <c r="D38" s="77"/>
      <c r="E38" s="77"/>
      <c r="F38" s="77"/>
      <c r="G38" s="77"/>
      <c r="H38" s="78"/>
      <c r="I38" s="5" t="s">
        <v>76</v>
      </c>
      <c r="J38" s="112">
        <v>1</v>
      </c>
      <c r="K38" s="59">
        <f>17760.7*0.0188</f>
        <v>333.90116</v>
      </c>
      <c r="L38" s="60"/>
    </row>
    <row r="39" spans="1:12" ht="15" customHeight="1">
      <c r="A39" s="40">
        <v>17</v>
      </c>
      <c r="B39" s="53" t="s">
        <v>131</v>
      </c>
      <c r="C39" s="56"/>
      <c r="D39" s="56"/>
      <c r="E39" s="56"/>
      <c r="F39" s="56"/>
      <c r="G39" s="56"/>
      <c r="H39" s="55"/>
      <c r="I39" s="8" t="s">
        <v>76</v>
      </c>
      <c r="J39" s="42">
        <v>2</v>
      </c>
      <c r="K39" s="57">
        <f>380*2*0.2726</f>
        <v>207.17600000000002</v>
      </c>
      <c r="L39" s="58"/>
    </row>
    <row r="40" spans="1:12">
      <c r="A40" s="40">
        <v>18</v>
      </c>
      <c r="B40" s="71" t="s">
        <v>132</v>
      </c>
      <c r="C40" s="72"/>
      <c r="D40" s="72"/>
      <c r="E40" s="72"/>
      <c r="F40" s="72"/>
      <c r="G40" s="72"/>
      <c r="H40" s="73"/>
      <c r="I40" s="8" t="s">
        <v>76</v>
      </c>
      <c r="J40" s="42">
        <v>2</v>
      </c>
      <c r="K40" s="57">
        <f>250*2*0.2726</f>
        <v>136.30000000000001</v>
      </c>
      <c r="L40" s="58"/>
    </row>
    <row r="41" spans="1:12">
      <c r="A41" s="40">
        <v>19</v>
      </c>
      <c r="B41" s="53" t="s">
        <v>109</v>
      </c>
      <c r="C41" s="54"/>
      <c r="D41" s="54"/>
      <c r="E41" s="54"/>
      <c r="F41" s="54"/>
      <c r="G41" s="54"/>
      <c r="H41" s="55"/>
      <c r="I41" s="5" t="s">
        <v>76</v>
      </c>
      <c r="J41" s="8">
        <v>1</v>
      </c>
      <c r="K41" s="61">
        <f>(7775+3300+2250+400)*0.2726</f>
        <v>3741.4349999999999</v>
      </c>
      <c r="L41" s="62"/>
    </row>
    <row r="42" spans="1:12">
      <c r="A42" s="40">
        <v>20</v>
      </c>
      <c r="B42" s="53" t="s">
        <v>110</v>
      </c>
      <c r="C42" s="56"/>
      <c r="D42" s="56"/>
      <c r="E42" s="56"/>
      <c r="F42" s="56"/>
      <c r="G42" s="56"/>
      <c r="H42" s="55"/>
      <c r="I42" s="5" t="s">
        <v>76</v>
      </c>
      <c r="J42" s="47">
        <v>3</v>
      </c>
      <c r="K42" s="61">
        <f>700*0.2726</f>
        <v>190.82</v>
      </c>
      <c r="L42" s="62"/>
    </row>
    <row r="43" spans="1:12">
      <c r="A43" s="40">
        <v>21</v>
      </c>
      <c r="B43" s="53" t="s">
        <v>111</v>
      </c>
      <c r="C43" s="54"/>
      <c r="D43" s="54"/>
      <c r="E43" s="54"/>
      <c r="F43" s="54"/>
      <c r="G43" s="54"/>
      <c r="H43" s="55"/>
      <c r="I43" s="5" t="s">
        <v>76</v>
      </c>
      <c r="J43" s="9">
        <v>5</v>
      </c>
      <c r="K43" s="61">
        <v>500</v>
      </c>
      <c r="L43" s="62"/>
    </row>
    <row r="44" spans="1:12">
      <c r="A44" s="40">
        <v>22</v>
      </c>
      <c r="B44" s="53" t="s">
        <v>133</v>
      </c>
      <c r="C44" s="56"/>
      <c r="D44" s="56"/>
      <c r="E44" s="56"/>
      <c r="F44" s="56"/>
      <c r="G44" s="56"/>
      <c r="H44" s="55"/>
      <c r="I44" s="41" t="s">
        <v>76</v>
      </c>
      <c r="J44" s="119">
        <v>1</v>
      </c>
      <c r="K44" s="113">
        <f>19433*0.0186</f>
        <v>361.45379999999994</v>
      </c>
      <c r="L44" s="114"/>
    </row>
    <row r="45" spans="1:12">
      <c r="A45" s="40">
        <v>23</v>
      </c>
      <c r="B45" s="71" t="s">
        <v>97</v>
      </c>
      <c r="C45" s="72"/>
      <c r="D45" s="72"/>
      <c r="E45" s="72"/>
      <c r="F45" s="72"/>
      <c r="G45" s="72"/>
      <c r="H45" s="73"/>
      <c r="I45" s="35" t="s">
        <v>77</v>
      </c>
      <c r="J45" s="50">
        <v>12</v>
      </c>
      <c r="K45" s="74">
        <f>3700*12*0.2975</f>
        <v>13209</v>
      </c>
      <c r="L45" s="75"/>
    </row>
    <row r="46" spans="1:12">
      <c r="A46" s="2"/>
      <c r="B46" s="53" t="s">
        <v>113</v>
      </c>
      <c r="C46" s="56"/>
      <c r="D46" s="56"/>
      <c r="E46" s="56"/>
      <c r="F46" s="56"/>
      <c r="G46" s="56"/>
      <c r="H46" s="56"/>
      <c r="I46" s="5"/>
      <c r="J46" s="48"/>
      <c r="K46" s="120">
        <f>SUM(K23:L45)</f>
        <v>38873.441546000002</v>
      </c>
      <c r="L46" s="121"/>
    </row>
    <row r="47" spans="1:12">
      <c r="A47" s="2"/>
      <c r="B47" s="53" t="s">
        <v>141</v>
      </c>
      <c r="C47" s="56"/>
      <c r="D47" s="56"/>
      <c r="E47" s="56"/>
      <c r="F47" s="56"/>
      <c r="G47" s="56"/>
      <c r="H47" s="56"/>
      <c r="I47" s="5"/>
      <c r="J47" s="48"/>
      <c r="K47" s="61">
        <f>K46*0.14</f>
        <v>5442.2818164400005</v>
      </c>
      <c r="L47" s="62"/>
    </row>
    <row r="48" spans="1:12" ht="15.75" thickBot="1">
      <c r="A48" s="2"/>
      <c r="B48" s="7" t="s">
        <v>114</v>
      </c>
      <c r="I48" s="122"/>
      <c r="K48" s="123">
        <f>SUM(K46:L47)</f>
        <v>44315.723362440003</v>
      </c>
      <c r="L48" s="124"/>
    </row>
    <row r="49" spans="1:12" ht="16.5" thickBot="1">
      <c r="A49" s="1"/>
      <c r="B49" s="125" t="s">
        <v>115</v>
      </c>
      <c r="C49" s="126"/>
      <c r="D49" s="126"/>
      <c r="E49" s="126"/>
      <c r="F49" s="126"/>
      <c r="G49" s="126"/>
      <c r="H49" s="127"/>
      <c r="I49" s="128"/>
      <c r="J49" s="128"/>
      <c r="K49" s="129">
        <f>K48+K22</f>
        <v>67272.803362439998</v>
      </c>
      <c r="L49" s="130"/>
    </row>
    <row r="50" spans="1:12">
      <c r="A50" s="7" t="s">
        <v>20</v>
      </c>
      <c r="I50" s="8"/>
      <c r="J50" s="8"/>
    </row>
    <row r="51" spans="1:12">
      <c r="A51" s="7" t="s">
        <v>22</v>
      </c>
      <c r="D51" s="8">
        <v>2012</v>
      </c>
      <c r="E51" s="7" t="s">
        <v>23</v>
      </c>
      <c r="G51" s="6">
        <f>K49-G18</f>
        <v>5437.1033624399934</v>
      </c>
      <c r="H51" s="7" t="s">
        <v>24</v>
      </c>
      <c r="J51" s="8"/>
    </row>
    <row r="52" spans="1:12" ht="15.75" thickBot="1">
      <c r="A52" s="7" t="s">
        <v>81</v>
      </c>
      <c r="B52" s="8">
        <f>I3</f>
        <v>2014</v>
      </c>
      <c r="C52" s="7" t="s">
        <v>26</v>
      </c>
      <c r="I52" s="8"/>
      <c r="J52" s="8"/>
    </row>
    <row r="53" spans="1:12">
      <c r="A53" s="12" t="s">
        <v>1</v>
      </c>
      <c r="B53" s="91" t="s">
        <v>35</v>
      </c>
      <c r="C53" s="92"/>
      <c r="D53" s="92"/>
      <c r="E53" s="92"/>
      <c r="F53" s="91" t="s">
        <v>36</v>
      </c>
      <c r="G53" s="92"/>
      <c r="H53" s="93"/>
      <c r="I53" s="91" t="s">
        <v>37</v>
      </c>
      <c r="J53" s="92"/>
      <c r="K53" s="92"/>
      <c r="L53" s="93"/>
    </row>
    <row r="54" spans="1:12" ht="15.75" thickBot="1">
      <c r="A54" s="14"/>
      <c r="B54" s="94"/>
      <c r="C54" s="95"/>
      <c r="D54" s="95"/>
      <c r="E54" s="95"/>
      <c r="F54" s="94"/>
      <c r="G54" s="95"/>
      <c r="H54" s="96"/>
      <c r="I54" s="94" t="s">
        <v>84</v>
      </c>
      <c r="J54" s="95"/>
      <c r="K54" s="95"/>
      <c r="L54" s="96"/>
    </row>
    <row r="55" spans="1:12">
      <c r="A55" s="29" t="s">
        <v>29</v>
      </c>
      <c r="B55" s="131" t="s">
        <v>38</v>
      </c>
      <c r="C55" s="131"/>
      <c r="D55" s="131"/>
      <c r="E55" s="132"/>
      <c r="F55" s="97" t="s">
        <v>85</v>
      </c>
      <c r="G55" s="98"/>
      <c r="H55" s="99"/>
      <c r="I55" s="97" t="s">
        <v>86</v>
      </c>
      <c r="J55" s="98"/>
      <c r="K55" s="98"/>
      <c r="L55" s="99"/>
    </row>
    <row r="56" spans="1:12">
      <c r="A56" s="5" t="s">
        <v>30</v>
      </c>
      <c r="B56" s="56" t="s">
        <v>39</v>
      </c>
      <c r="C56" s="56"/>
      <c r="D56" s="56"/>
      <c r="E56" s="55"/>
      <c r="F56" s="65" t="s">
        <v>87</v>
      </c>
      <c r="G56" s="66"/>
      <c r="H56" s="67"/>
      <c r="I56" s="65" t="s">
        <v>44</v>
      </c>
      <c r="J56" s="66"/>
      <c r="K56" s="66"/>
      <c r="L56" s="67"/>
    </row>
    <row r="57" spans="1:12">
      <c r="A57" s="5" t="s">
        <v>31</v>
      </c>
      <c r="B57" s="56" t="s">
        <v>40</v>
      </c>
      <c r="C57" s="56"/>
      <c r="D57" s="56"/>
      <c r="E57" s="55"/>
      <c r="F57" s="65" t="s">
        <v>88</v>
      </c>
      <c r="G57" s="66"/>
      <c r="H57" s="67"/>
      <c r="I57" s="65" t="s">
        <v>89</v>
      </c>
      <c r="J57" s="66"/>
      <c r="K57" s="66"/>
      <c r="L57" s="67"/>
    </row>
    <row r="58" spans="1:12">
      <c r="A58" s="5" t="s">
        <v>32</v>
      </c>
      <c r="B58" s="56" t="s">
        <v>41</v>
      </c>
      <c r="C58" s="56"/>
      <c r="D58" s="56"/>
      <c r="E58" s="55"/>
      <c r="F58" s="65" t="s">
        <v>90</v>
      </c>
      <c r="G58" s="66"/>
      <c r="H58" s="67"/>
      <c r="I58" s="65" t="s">
        <v>91</v>
      </c>
      <c r="J58" s="66"/>
      <c r="K58" s="66"/>
      <c r="L58" s="67"/>
    </row>
    <row r="59" spans="1:12">
      <c r="A59" s="5" t="s">
        <v>33</v>
      </c>
      <c r="B59" s="56" t="s">
        <v>42</v>
      </c>
      <c r="C59" s="56"/>
      <c r="D59" s="56"/>
      <c r="E59" s="55"/>
      <c r="F59" s="65" t="s">
        <v>92</v>
      </c>
      <c r="G59" s="66"/>
      <c r="H59" s="67"/>
      <c r="I59" s="65" t="s">
        <v>93</v>
      </c>
      <c r="J59" s="66"/>
      <c r="K59" s="66"/>
      <c r="L59" s="67"/>
    </row>
    <row r="60" spans="1:12" ht="15.75" thickBot="1">
      <c r="A60" s="30" t="s">
        <v>34</v>
      </c>
      <c r="B60" s="100" t="s">
        <v>43</v>
      </c>
      <c r="C60" s="100"/>
      <c r="D60" s="100"/>
      <c r="E60" s="101"/>
      <c r="F60" s="85" t="s">
        <v>94</v>
      </c>
      <c r="G60" s="86"/>
      <c r="H60" s="87"/>
      <c r="I60" s="85" t="s">
        <v>95</v>
      </c>
      <c r="J60" s="86"/>
      <c r="K60" s="86"/>
      <c r="L60" s="87"/>
    </row>
    <row r="62" spans="1:12">
      <c r="A62" s="3" t="s">
        <v>47</v>
      </c>
      <c r="B62" s="8">
        <f>I3+1</f>
        <v>2015</v>
      </c>
      <c r="C62" s="7" t="s">
        <v>48</v>
      </c>
    </row>
    <row r="63" spans="1:12">
      <c r="A63" s="43" t="s">
        <v>121</v>
      </c>
    </row>
    <row r="64" spans="1:12">
      <c r="A64" s="11" t="s">
        <v>45</v>
      </c>
      <c r="F64" s="31">
        <f>H86</f>
        <v>11.71664933566367</v>
      </c>
      <c r="G64" s="7" t="s">
        <v>46</v>
      </c>
    </row>
    <row r="65" spans="1:12">
      <c r="A65" s="11" t="s">
        <v>68</v>
      </c>
      <c r="C65" s="10"/>
      <c r="G65" s="8"/>
    </row>
    <row r="66" spans="1:12">
      <c r="A66" s="11" t="s">
        <v>72</v>
      </c>
      <c r="E66" s="8"/>
      <c r="K66" s="8"/>
    </row>
    <row r="67" spans="1:12">
      <c r="A67" s="13" t="s">
        <v>69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5"/>
    </row>
    <row r="68" spans="1:12">
      <c r="A68" s="64" t="s">
        <v>70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1:12">
      <c r="A69" s="64" t="s">
        <v>71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2">
      <c r="A70" s="13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2">
      <c r="A71" s="11" t="s">
        <v>49</v>
      </c>
      <c r="B71" s="8">
        <f>I3+1</f>
        <v>2015</v>
      </c>
      <c r="C71" s="7" t="s">
        <v>50</v>
      </c>
    </row>
    <row r="72" spans="1:12">
      <c r="A72" s="44" t="s">
        <v>140</v>
      </c>
    </row>
    <row r="73" spans="1:12">
      <c r="A73" s="44" t="s">
        <v>51</v>
      </c>
      <c r="J73" s="21">
        <v>15000</v>
      </c>
      <c r="K73" s="7" t="s">
        <v>9</v>
      </c>
    </row>
    <row r="74" spans="1:12">
      <c r="A74" s="64" t="s">
        <v>67</v>
      </c>
      <c r="B74" s="64"/>
      <c r="C74" s="64"/>
      <c r="D74" s="64"/>
      <c r="E74" s="64"/>
      <c r="J74" s="21">
        <v>10000</v>
      </c>
      <c r="K74" s="7" t="s">
        <v>9</v>
      </c>
    </row>
    <row r="75" spans="1:12">
      <c r="A75" s="44" t="s">
        <v>52</v>
      </c>
      <c r="J75" s="21">
        <v>1500</v>
      </c>
      <c r="K75" s="7" t="s">
        <v>9</v>
      </c>
    </row>
    <row r="76" spans="1:12">
      <c r="A76" s="44" t="s">
        <v>66</v>
      </c>
      <c r="J76" s="21">
        <v>15000</v>
      </c>
      <c r="K76" s="7" t="s">
        <v>9</v>
      </c>
    </row>
    <row r="77" spans="1:12">
      <c r="A77" s="44" t="s">
        <v>53</v>
      </c>
      <c r="J77" s="21">
        <v>8000</v>
      </c>
      <c r="K77" s="7" t="s">
        <v>9</v>
      </c>
    </row>
    <row r="78" spans="1:12">
      <c r="A78" s="44" t="s">
        <v>54</v>
      </c>
      <c r="J78" s="21">
        <v>8000</v>
      </c>
      <c r="K78" s="7" t="s">
        <v>9</v>
      </c>
    </row>
    <row r="79" spans="1:12">
      <c r="A79" s="44" t="s">
        <v>135</v>
      </c>
      <c r="J79" s="21">
        <v>55000</v>
      </c>
      <c r="K79" s="7" t="s">
        <v>9</v>
      </c>
    </row>
    <row r="80" spans="1:12">
      <c r="A80" s="44" t="s">
        <v>136</v>
      </c>
      <c r="J80" s="21">
        <v>2000</v>
      </c>
    </row>
    <row r="81" spans="1:11">
      <c r="A81" s="44" t="s">
        <v>137</v>
      </c>
      <c r="J81" s="21">
        <v>1000</v>
      </c>
      <c r="K81" s="7" t="s">
        <v>9</v>
      </c>
    </row>
    <row r="82" spans="1:11">
      <c r="A82" s="44" t="s">
        <v>138</v>
      </c>
      <c r="J82" s="21">
        <v>3000</v>
      </c>
      <c r="K82" s="7" t="s">
        <v>9</v>
      </c>
    </row>
    <row r="83" spans="1:11">
      <c r="A83" s="44" t="s">
        <v>139</v>
      </c>
      <c r="J83" s="21">
        <v>9000</v>
      </c>
      <c r="K83" s="7" t="s">
        <v>9</v>
      </c>
    </row>
    <row r="84" spans="1:11">
      <c r="A84" s="4" t="s">
        <v>55</v>
      </c>
      <c r="J84" s="24">
        <f>SUM(J73:J83)</f>
        <v>127500</v>
      </c>
      <c r="K84" s="133" t="s">
        <v>56</v>
      </c>
    </row>
    <row r="85" spans="1:11">
      <c r="A85" s="43" t="s">
        <v>122</v>
      </c>
      <c r="H85" s="8">
        <f>I3</f>
        <v>2014</v>
      </c>
      <c r="I85" s="7" t="s">
        <v>64</v>
      </c>
      <c r="K85" s="24">
        <f>G51</f>
        <v>5437.1033624399934</v>
      </c>
    </row>
    <row r="86" spans="1:11">
      <c r="A86" s="11" t="s">
        <v>57</v>
      </c>
      <c r="C86" s="6">
        <f>J84+K85</f>
        <v>132937.10336243999</v>
      </c>
      <c r="D86" s="8" t="s">
        <v>58</v>
      </c>
      <c r="E86" s="33">
        <f>I3+1</f>
        <v>2015</v>
      </c>
      <c r="F86" s="7" t="s">
        <v>60</v>
      </c>
      <c r="H86" s="31">
        <f>C86/(E5*12)</f>
        <v>11.71664933566367</v>
      </c>
      <c r="I86" s="7" t="s">
        <v>61</v>
      </c>
    </row>
    <row r="88" spans="1:11">
      <c r="B88" s="7" t="s">
        <v>62</v>
      </c>
    </row>
    <row r="89" spans="1:11">
      <c r="B89" s="7" t="s">
        <v>36</v>
      </c>
      <c r="I89" s="7" t="s">
        <v>63</v>
      </c>
    </row>
    <row r="90" spans="1:11">
      <c r="K90" s="37" t="s">
        <v>123</v>
      </c>
    </row>
    <row r="91" spans="1:1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</row>
    <row r="99" spans="12:12">
      <c r="L99" s="134"/>
    </row>
  </sheetData>
  <mergeCells count="91">
    <mergeCell ref="J1:K1"/>
    <mergeCell ref="A91:K91"/>
    <mergeCell ref="A68:L68"/>
    <mergeCell ref="A69:L69"/>
    <mergeCell ref="A74:E74"/>
    <mergeCell ref="B58:E58"/>
    <mergeCell ref="F58:H58"/>
    <mergeCell ref="I58:L58"/>
    <mergeCell ref="B59:E59"/>
    <mergeCell ref="F59:H59"/>
    <mergeCell ref="I59:L59"/>
    <mergeCell ref="B60:E60"/>
    <mergeCell ref="F60:H60"/>
    <mergeCell ref="I60:L60"/>
    <mergeCell ref="B57:E57"/>
    <mergeCell ref="B43:H43"/>
    <mergeCell ref="K43:L43"/>
    <mergeCell ref="B56:E56"/>
    <mergeCell ref="F56:H56"/>
    <mergeCell ref="I56:L56"/>
    <mergeCell ref="F57:H57"/>
    <mergeCell ref="I57:L57"/>
    <mergeCell ref="B54:E54"/>
    <mergeCell ref="F54:H54"/>
    <mergeCell ref="I54:L54"/>
    <mergeCell ref="B55:E55"/>
    <mergeCell ref="F55:H55"/>
    <mergeCell ref="I55:L55"/>
    <mergeCell ref="B53:E53"/>
    <mergeCell ref="F53:H53"/>
    <mergeCell ref="I53:L53"/>
    <mergeCell ref="B39:H39"/>
    <mergeCell ref="K39:L39"/>
    <mergeCell ref="B40:H40"/>
    <mergeCell ref="K40:L40"/>
    <mergeCell ref="B41:H41"/>
    <mergeCell ref="K41:L41"/>
    <mergeCell ref="B42:H42"/>
    <mergeCell ref="K42:L42"/>
    <mergeCell ref="K49:L49"/>
    <mergeCell ref="B46:H46"/>
    <mergeCell ref="K46:L46"/>
    <mergeCell ref="B47:H47"/>
    <mergeCell ref="K47:L47"/>
    <mergeCell ref="K48:L48"/>
    <mergeCell ref="B37:H37"/>
    <mergeCell ref="K37:L37"/>
    <mergeCell ref="B44:H44"/>
    <mergeCell ref="K44:L44"/>
    <mergeCell ref="B38:H38"/>
    <mergeCell ref="K38:L38"/>
    <mergeCell ref="B21:H21"/>
    <mergeCell ref="K21:L21"/>
    <mergeCell ref="B22:H22"/>
    <mergeCell ref="K22:L22"/>
    <mergeCell ref="B23:H23"/>
    <mergeCell ref="K23:L23"/>
    <mergeCell ref="A2:L2"/>
    <mergeCell ref="A6:B6"/>
    <mergeCell ref="A19:B19"/>
    <mergeCell ref="B20:H20"/>
    <mergeCell ref="K20:L20"/>
    <mergeCell ref="E3:H3"/>
    <mergeCell ref="B24:H24"/>
    <mergeCell ref="K24:L24"/>
    <mergeCell ref="B25:H25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3:H33"/>
    <mergeCell ref="K33:L33"/>
    <mergeCell ref="B45:H45"/>
    <mergeCell ref="K45:L45"/>
    <mergeCell ref="B30:H30"/>
    <mergeCell ref="K30:L30"/>
    <mergeCell ref="B31:H31"/>
    <mergeCell ref="K31:L31"/>
    <mergeCell ref="B32:H32"/>
    <mergeCell ref="K32:L32"/>
    <mergeCell ref="B34:H34"/>
    <mergeCell ref="K34:L34"/>
    <mergeCell ref="B35:H35"/>
    <mergeCell ref="K35:L35"/>
    <mergeCell ref="B36:H36"/>
    <mergeCell ref="K36:L3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2015-03-27T12:40:31Z</dcterms:modified>
</cp:coreProperties>
</file>