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5" i="2" l="1"/>
  <c r="G1" i="2" l="1"/>
  <c r="C7" i="3" l="1"/>
  <c r="I66" i="2" l="1"/>
  <c r="H66" i="2"/>
  <c r="F66" i="2"/>
  <c r="I63" i="2"/>
  <c r="H63" i="2"/>
  <c r="F63" i="2"/>
  <c r="I59" i="2"/>
  <c r="H59" i="2"/>
  <c r="F59" i="2"/>
  <c r="I53" i="2"/>
  <c r="I54" i="2" s="1"/>
  <c r="I55" i="2" s="1"/>
  <c r="H53" i="2"/>
  <c r="H54" i="2" s="1"/>
  <c r="I67" i="2" l="1"/>
  <c r="I68" i="2" s="1"/>
  <c r="I60" i="2"/>
  <c r="I61" i="2" s="1"/>
  <c r="I64" i="2"/>
  <c r="I65" i="2" s="1"/>
  <c r="H64" i="2"/>
  <c r="H65" i="2" s="1"/>
  <c r="H60" i="2"/>
  <c r="H61" i="2" s="1"/>
  <c r="H67" i="2"/>
  <c r="H68" i="2" s="1"/>
  <c r="J141" i="1" l="1"/>
  <c r="J136" i="1"/>
  <c r="J135" i="1"/>
  <c r="G134" i="1"/>
  <c r="J133" i="1"/>
  <c r="J128" i="1"/>
  <c r="J127" i="1"/>
  <c r="G126" i="1"/>
  <c r="C37" i="3"/>
  <c r="A98" i="1" s="1"/>
  <c r="C45" i="3"/>
  <c r="A106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A103" i="1"/>
  <c r="G102" i="1"/>
  <c r="J101" i="1"/>
  <c r="J96" i="1"/>
  <c r="J95" i="1"/>
  <c r="A95" i="1"/>
  <c r="G94" i="1"/>
  <c r="K94" i="1"/>
  <c r="A112" i="1" l="1"/>
  <c r="A116" i="1"/>
  <c r="A119" i="1"/>
  <c r="D110" i="1"/>
  <c r="A102" i="1"/>
  <c r="F134" i="1"/>
  <c r="A94" i="1"/>
  <c r="A122" i="1"/>
  <c r="A141" i="1"/>
  <c r="A99" i="1"/>
  <c r="A118" i="1"/>
  <c r="A123" i="1"/>
  <c r="A137" i="1"/>
  <c r="A114" i="1"/>
  <c r="A110" i="1"/>
  <c r="A111" i="1"/>
  <c r="A115" i="1"/>
  <c r="F110" i="1"/>
  <c r="A113" i="1"/>
  <c r="D94" i="1"/>
  <c r="A100" i="1"/>
  <c r="A101" i="1"/>
  <c r="A96" i="1"/>
  <c r="F94" i="1"/>
  <c r="A97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<sst xmlns="http://schemas.openxmlformats.org/spreadsheetml/2006/main" count="552" uniqueCount="203">
  <si>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</si>
  <si>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</si>
  <si>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</si>
  <si>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</si>
  <si>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</si>
  <si>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</si>
  <si>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</si>
  <si>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</si>
  <si>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</si>
  <si>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</si>
  <si>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</si>
  <si>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</si>
  <si>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</si>
  <si>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</si>
  <si>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</si>
  <si>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</si>
  <si>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</si>
  <si>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</si>
  <si>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</si>
  <si>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</si>
  <si>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</si>
  <si>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</si>
  <si>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</si>
  <si>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</si>
  <si>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</si>
  <si>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</si>
  <si>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</si>
  <si>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</si>
  <si>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</si>
  <si>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</si>
  <si>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</si>
  <si>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</si>
  <si>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</si>
  <si>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</si>
  <si>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</si>
  <si>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</si>
  <si>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</si>
  <si>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</si>
  <si>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</si>
  <si>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</si>
  <si>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</si>
  <si>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</si>
  <si>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</si>
  <si>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</si>
  <si>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</si>
  <si>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</si>
  <si>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</si>
  <si>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</si>
  <si>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</si>
  <si>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</si>
  <si>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</si>
  <si>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</si>
  <si>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</si>
  <si>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</si>
  <si>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</si>
  <si>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</si>
  <si>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</si>
  <si>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</si>
  <si>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</si>
  <si>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</si>
  <si>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</si>
  <si>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</si>
  <si>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</si>
  <si>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</si>
  <si>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</si>
  <si>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</si>
  <si>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</si>
  <si>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</si>
  <si>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</si>
  <si>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</si>
  <si>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</si>
  <si>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</si>
  <si>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</si>
  <si>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</si>
  <si>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</si>
  <si>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</si>
  <si>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</si>
  <si>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</si>
  <si>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</si>
  <si>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</si>
  <si>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</si>
  <si>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</si>
  <si>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</si>
  <si>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</si>
  <si>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</si>
  <si>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</si>
  <si>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</si>
  <si>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</si>
  <si>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</si>
  <si>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</si>
  <si>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</si>
  <si>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</si>
  <si>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</si>
  <si>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</si>
  <si>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</si>
  <si>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</si>
  <si>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</si>
  <si>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</si>
  <si>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</si>
  <si>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</si>
  <si>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</si>
  <si>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</si>
  <si>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</si>
  <si>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</si>
  <si>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</si>
  <si>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</si>
  <si>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</si>
  <si>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</si>
  <si>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</si>
  <si>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</si>
  <si>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</si>
  <si>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</si>
  <si>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</si>
  <si>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</si>
  <si>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</si>
  <si>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</si>
  <si>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</si>
  <si>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</si>
  <si>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</si>
  <si>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</si>
  <si>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</si>
  <si>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</si>
  <si>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</si>
  <si>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</si>
  <si>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</si>
  <si>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</si>
  <si>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</si>
  <si>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</si>
  <si>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</si>
  <si>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</si>
  <si>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</si>
  <si>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</si>
  <si>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</si>
  <si>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</si>
  <si>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</si>
  <si>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</si>
  <si>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</si>
  <si>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</si>
  <si>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</si>
  <si>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</si>
  <si>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</si>
  <si>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</si>
  <si>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</si>
  <si>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</si>
  <si>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</si>
  <si>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</si>
  <si>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</si>
  <si>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</si>
  <si>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</si>
  <si>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</si>
  <si>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</si>
  <si>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</si>
  <si>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</si>
  <si>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</si>
  <si>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</si>
  <si>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</si>
  <si>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</si>
  <si>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</si>
  <si>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</si>
  <si>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</si>
  <si>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</si>
  <si>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</si>
  <si>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</si>
  <si>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</si>
  <si>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</si>
  <si>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</si>
  <si>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</si>
  <si>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</si>
  <si>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</si>
  <si>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</si>
  <si>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</si>
  <si>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</si>
  <si>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</si>
  <si>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</si>
  <si>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</si>
  <si>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</si>
  <si>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</si>
  <si>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</si>
  <si>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</si>
  <si>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Александра Невского, 99/5</t>
  </si>
  <si>
    <t>ежегодно</t>
  </si>
  <si>
    <t>площадь дома</t>
  </si>
  <si>
    <t>Отчет об исполнении договора управления многоквартирного дома 
Александра Невского, 99/5 в части текущего ремонта</t>
  </si>
  <si>
    <t xml:space="preserve">  -  ремонт подъезда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</si>
  <si>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</si>
  <si>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</si>
  <si>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</si>
  <si>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ремонт входной группы  </t>
  </si>
  <si>
    <t>Техническое обслуживание системы видеонаблюдения.</t>
  </si>
  <si>
    <t>ежемесячно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</si>
  <si>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</si>
  <si>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</si>
  <si>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</si>
  <si>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</si>
  <si>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</si>
  <si>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счет №5268 от 11.07.2023</t>
  </si>
  <si>
    <t>счет №349 от 13.09.2023</t>
  </si>
  <si>
    <t>Приобретение и замена предохранительных клапанов в ИТП (6 шт.).</t>
  </si>
  <si>
    <t>счет №91 от 31.12.2022</t>
  </si>
  <si>
    <t>Приобретение и замена регистратора системы видеонаблюдения.</t>
  </si>
  <si>
    <t>счет №88 от 18.10.2023</t>
  </si>
  <si>
    <t xml:space="preserve">  -  ремонт дорожного полотна в арке</t>
  </si>
  <si>
    <t>Приобретение и замена шаровых кранов (Ду 100-2шт.) и манометров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</si>
</sst>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0" fontId="12" fillId="0" borderId="0"/>
    <xf numFmtId="0" fontId="10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1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7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4" fontId="20" fillId="0" borderId="0" xfId="1" applyNumberFormat="1" applyFont="1" applyBorder="1" applyAlignment="1" applyProtection="1">
      <alignment horizontal="center" wrapText="1"/>
      <protection locked="0"/>
    </xf>
    <xf numFmtId="4" fontId="8" fillId="0" borderId="0" xfId="2" applyNumberFormat="1" applyFont="1" applyFill="1" applyBorder="1" applyAlignment="1"/>
    <xf numFmtId="4" fontId="8" fillId="0" borderId="0" xfId="4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20" fillId="0" borderId="0" xfId="8" applyFont="1" applyFill="1" applyBorder="1" applyAlignment="1">
      <alignment horizontal="left"/>
    </xf>
    <xf numFmtId="4" fontId="20" fillId="0" borderId="0" xfId="8" applyNumberFormat="1" applyFont="1" applyFill="1"/>
    <xf numFmtId="0" fontId="0" fillId="6" borderId="0" xfId="0" applyFill="1" applyBorder="1"/>
    <xf numFmtId="0" fontId="0" fillId="0" borderId="0" xfId="0" applyFill="1"/>
    <xf numFmtId="0" fontId="13" fillId="6" borderId="0" xfId="5" applyFill="1" applyBorder="1" applyAlignment="1"/>
    <xf numFmtId="0" fontId="13" fillId="6" borderId="0" xfId="5" applyFill="1" applyBorder="1" applyAlignment="1">
      <alignment horizontal="center"/>
    </xf>
    <xf numFmtId="4" fontId="13" fillId="6" borderId="0" xfId="5" applyNumberFormat="1" applyFill="1" applyBorder="1" applyAlignment="1"/>
    <xf numFmtId="0" fontId="7" fillId="6" borderId="0" xfId="2" applyFont="1" applyFill="1" applyBorder="1" applyAlignment="1"/>
    <xf numFmtId="0" fontId="7" fillId="6" borderId="0" xfId="4" applyFont="1" applyFill="1" applyBorder="1" applyAlignment="1">
      <alignment horizontal="center"/>
    </xf>
    <xf numFmtId="0" fontId="15" fillId="6" borderId="0" xfId="4" applyFill="1" applyBorder="1" applyAlignment="1">
      <alignment horizontal="center"/>
    </xf>
    <xf numFmtId="4" fontId="28" fillId="6" borderId="0" xfId="4" applyNumberFormat="1" applyFont="1" applyFill="1" applyBorder="1" applyAlignment="1"/>
    <xf numFmtId="0" fontId="9" fillId="6" borderId="0" xfId="2" applyFont="1" applyFill="1" applyBorder="1" applyAlignment="1"/>
    <xf numFmtId="0" fontId="9" fillId="6" borderId="0" xfId="4" applyFont="1" applyFill="1" applyBorder="1" applyAlignment="1">
      <alignment horizontal="center"/>
    </xf>
    <xf numFmtId="0" fontId="6" fillId="6" borderId="0" xfId="4" applyFont="1" applyFill="1" applyBorder="1" applyAlignment="1">
      <alignment horizontal="center"/>
    </xf>
    <xf numFmtId="0" fontId="5" fillId="6" borderId="0" xfId="4" applyFont="1" applyFill="1" applyBorder="1" applyAlignment="1">
      <alignment horizontal="center"/>
    </xf>
    <xf numFmtId="0" fontId="4" fillId="6" borderId="0" xfId="2" applyFont="1" applyFill="1" applyBorder="1" applyAlignment="1"/>
    <xf numFmtId="0" fontId="28" fillId="6" borderId="0" xfId="17" applyFont="1" applyFill="1" applyBorder="1" applyAlignment="1"/>
    <xf numFmtId="0" fontId="2" fillId="6" borderId="0" xfId="2" applyFont="1" applyFill="1" applyBorder="1" applyAlignment="1"/>
    <xf numFmtId="0" fontId="2" fillId="6" borderId="0" xfId="4" applyFont="1" applyFill="1" applyBorder="1" applyAlignment="1">
      <alignment horizontal="center"/>
    </xf>
    <xf numFmtId="0" fontId="1" fillId="6" borderId="0" xfId="1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28">
    <cellStyle name="Обычный" xfId="0" builtinId="0"/>
    <cellStyle name="Обычный 2" xfId="1"/>
    <cellStyle name="Обычный 2 2" xfId="3"/>
    <cellStyle name="Обычный 2 3" xfId="10"/>
    <cellStyle name="Обычный 2 3 2" xfId="20"/>
    <cellStyle name="Обычный 2 4" xfId="24"/>
    <cellStyle name="Обычный 2 5" xfId="7"/>
    <cellStyle name="Обычный 2 5 2" xfId="21"/>
    <cellStyle name="Обычный 2 6" xfId="15"/>
    <cellStyle name="Обычный 3" xfId="2"/>
    <cellStyle name="Обычный 3 2" xfId="11"/>
    <cellStyle name="Обычный 3 2 2" xfId="25"/>
    <cellStyle name="Обычный 3 3" xfId="16"/>
    <cellStyle name="Обычный 4" xfId="4"/>
    <cellStyle name="Обычный 4 2" xfId="6"/>
    <cellStyle name="Обычный 4 2 2" xfId="26"/>
    <cellStyle name="Обычный 4 3" xfId="12"/>
    <cellStyle name="Обычный 4 4" xfId="17"/>
    <cellStyle name="Обычный 5" xfId="5"/>
    <cellStyle name="Обычный 5 2" xfId="13"/>
    <cellStyle name="Обычный 5 2 2" xfId="27"/>
    <cellStyle name="Обычный 5 3" xfId="18"/>
    <cellStyle name="Обычный 5 7" xfId="14"/>
    <cellStyle name="Обычный 6" xfId="9"/>
    <cellStyle name="Обычный 6 2" xfId="23"/>
    <cellStyle name="Обычный 6 3" xfId="19"/>
    <cellStyle name="Обычный 7" xfId="8"/>
    <cellStyle name="Обычный 7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" sqref="K1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3" t="s">
        <v>179</v>
      </c>
      <c r="B2" s="173"/>
      <c r="C2" s="173"/>
      <c r="D2" s="173"/>
      <c r="E2" s="173"/>
      <c r="F2" s="173"/>
      <c r="G2" s="173"/>
      <c r="H2" s="173"/>
      <c r="I2" s="173"/>
      <c r="J2" s="17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44927</v>
      </c>
      <c r="K4" s="110"/>
      <c r="L4" s="110"/>
      <c r="M4" s="110"/>
      <c r="N4" s="110"/>
    </row>
    <row r="5" spans="1:18">
      <c r="A5" s="1" t="s">
        <v>1</v>
      </c>
      <c r="E5" s="118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10"/>
      <c r="L8" s="174"/>
      <c r="M8" s="110"/>
      <c r="N8" s="110"/>
      <c r="O8" s="70" t="s">
        <v>84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10"/>
      <c r="L9" s="174"/>
      <c r="M9" s="110"/>
      <c r="N9" s="110"/>
      <c r="O9" s="70" t="s">
        <v>85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137225.38</v>
      </c>
      <c r="K10" s="110"/>
      <c r="L10" s="174"/>
      <c r="M10" s="110"/>
      <c r="N10" s="110"/>
      <c r="O10" s="70" t="s">
        <v>86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527293.51199999999</v>
      </c>
      <c r="K11" s="110"/>
      <c r="L11" s="174"/>
      <c r="M11" s="110"/>
      <c r="N11" s="110"/>
      <c r="O11" s="70" t="s">
        <v>87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401025.6</v>
      </c>
      <c r="K12" s="110"/>
      <c r="L12" s="174"/>
      <c r="M12" s="110"/>
      <c r="N12" s="110"/>
      <c r="O12" s="70" t="s">
        <v>88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126267.91200000001</v>
      </c>
      <c r="K13" s="110"/>
      <c r="L13" s="174"/>
      <c r="M13" s="110"/>
      <c r="N13" s="110"/>
      <c r="O13" s="70" t="s">
        <v>89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10"/>
      <c r="L14" s="174"/>
      <c r="M14" s="110"/>
      <c r="N14" s="110"/>
      <c r="O14" s="70" t="s">
        <v>90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529669.86</v>
      </c>
      <c r="K15" s="110"/>
      <c r="L15" s="174"/>
      <c r="M15" s="110"/>
      <c r="N15" s="110"/>
      <c r="O15" s="70" t="s">
        <v>91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529669.86</v>
      </c>
      <c r="K16" s="110"/>
      <c r="L16" s="174"/>
      <c r="M16" s="110"/>
      <c r="N16" s="110"/>
      <c r="O16" s="70" t="s">
        <v>92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10"/>
      <c r="L17" s="174"/>
      <c r="M17" s="110"/>
      <c r="N17" s="110"/>
      <c r="O17" s="70" t="s">
        <v>93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10"/>
      <c r="L18" s="174"/>
      <c r="M18" s="110"/>
      <c r="N18" s="110"/>
      <c r="O18" s="70" t="s">
        <v>94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10"/>
      <c r="L19" s="174"/>
      <c r="M19" s="110"/>
      <c r="N19" s="110"/>
      <c r="O19" s="70" t="s">
        <v>95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10"/>
      <c r="L20" s="174"/>
      <c r="M20" s="110"/>
      <c r="N20" s="110"/>
      <c r="O20" s="70" t="s">
        <v>96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529669.86</v>
      </c>
      <c r="K21" s="110"/>
      <c r="L21" s="174"/>
      <c r="M21" s="110"/>
      <c r="N21" s="110"/>
      <c r="O21" s="70" t="s">
        <v>97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10"/>
      <c r="L22" s="174"/>
      <c r="M22" s="110"/>
      <c r="N22" s="110"/>
      <c r="O22" s="70" t="s">
        <v>98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10"/>
      <c r="L23" s="174"/>
      <c r="M23" s="110"/>
      <c r="N23" s="110"/>
      <c r="O23" s="70" t="s">
        <v>99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134849.03200000001</v>
      </c>
      <c r="K24" s="110"/>
      <c r="L24" s="174"/>
      <c r="M24" s="110"/>
      <c r="N24" s="110"/>
      <c r="O24" s="70" t="s">
        <v>100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0"/>
      <c r="L27" s="17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99994.92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7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2">
        <f>VLOOKUP(A29,ПТО!$A$39:$D$53,2,FALSE)</f>
        <v>67815.72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75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45210.48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7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31913.279999999999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7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7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9308.0400000000009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7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46806.12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7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1"/>
      <c r="C35" s="151"/>
      <c r="D35" s="151"/>
      <c r="E35" s="151"/>
      <c r="F35" s="152">
        <f>VLOOKUP(A35,ПТО!$A$39:$D$53,2,FALSE)</f>
        <v>106111.67999999999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75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75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75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75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75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75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75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75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10"/>
      <c r="L43" s="175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1" t="str">
        <f>ПТО!A3</f>
        <v>Техническое обслуживание системы видеонаблюдения.</v>
      </c>
      <c r="B44" s="151"/>
      <c r="C44" s="151"/>
      <c r="D44" s="151"/>
      <c r="E44" s="151"/>
      <c r="F44" s="152">
        <f>VLOOKUP(A44,ПТО!$A$2:$D$31,4,FALSE)</f>
        <v>5240</v>
      </c>
      <c r="G44" s="152"/>
      <c r="H44" s="25" t="str">
        <f>VLOOKUP(A44,ПТО!$A$2:$D$31,2,FALSE)</f>
        <v>ежемесячно</v>
      </c>
      <c r="I44" s="153">
        <f>VLOOKUP(A44,ПТО!$A$2:$D$31,3,FALSE)</f>
        <v>1</v>
      </c>
      <c r="J44" s="153"/>
      <c r="K44" s="110"/>
      <c r="L44" s="175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1" t="str">
        <f>ПТО!A4</f>
        <v>Механизированная уборка и вывоз снега с придомовой территории.</v>
      </c>
      <c r="B45" s="151"/>
      <c r="C45" s="151"/>
      <c r="D45" s="151"/>
      <c r="E45" s="151"/>
      <c r="F45" s="152">
        <f>VLOOKUP(A45,ПТО!$A$2:$D$31,4,FALSE)</f>
        <v>19315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75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1" t="str">
        <f>ПТО!A5</f>
        <v>Приобретение и замена шаровых кранов (Ду 100-2шт.) и манометров (10 шт.).</v>
      </c>
      <c r="B46" s="151"/>
      <c r="C46" s="151"/>
      <c r="D46" s="151"/>
      <c r="E46" s="151"/>
      <c r="F46" s="152">
        <f>VLOOKUP(A46,ПТО!$A$2:$D$31,4,FALSE)</f>
        <v>3504.1099999999997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75"/>
      <c r="M46" s="117"/>
      <c r="N46" s="110"/>
      <c r="O46" s="23" t="str">
        <f t="shared" si="1"/>
        <v>Приобретение и замена шаровых кранов (Ду 100-2шт.) и манометров (10 шт.).</v>
      </c>
      <c r="R46" s="22" t="s">
        <v>72</v>
      </c>
    </row>
    <row r="47" spans="1:18" ht="51" customHeight="1" outlineLevel="1">
      <c r="A47" s="151" t="str">
        <f>ПТО!A6</f>
        <v>Приобретение и замена предохранительных клапанов в ИТП (6 шт.).</v>
      </c>
      <c r="B47" s="151"/>
      <c r="C47" s="151"/>
      <c r="D47" s="151"/>
      <c r="E47" s="151"/>
      <c r="F47" s="152">
        <f>VLOOKUP(A47,ПТО!$A$2:$D$31,4,FALSE)</f>
        <v>670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75"/>
      <c r="M47" s="117"/>
      <c r="N47" s="110"/>
      <c r="O47" s="23" t="str">
        <f t="shared" si="1"/>
        <v>Приобретение и замена предохранительных клапанов в ИТП (6 шт.).</v>
      </c>
      <c r="R47" s="22" t="s">
        <v>72</v>
      </c>
    </row>
    <row r="48" spans="1:18" ht="51" customHeight="1" outlineLevel="1">
      <c r="A48" s="151" t="str">
        <f>ПТО!A7</f>
        <v>Приобретение и замена регистратора системы видеонаблюдения.</v>
      </c>
      <c r="B48" s="151"/>
      <c r="C48" s="151"/>
      <c r="D48" s="151"/>
      <c r="E48" s="151"/>
      <c r="F48" s="152">
        <f>VLOOKUP(A48,ПТО!$A$2:$D$31,4,FALSE)</f>
        <v>5816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10"/>
      <c r="L48" s="175"/>
      <c r="M48" s="117"/>
      <c r="N48" s="110"/>
      <c r="O48" s="23" t="str">
        <f t="shared" si="1"/>
        <v>Приобретение и замена регистратора системы видеонаблюдения.</v>
      </c>
      <c r="R48" s="22" t="s">
        <v>72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10"/>
      <c r="L49" s="175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10"/>
      <c r="L50" s="175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0"/>
      <c r="L51" s="175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75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75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75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75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75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75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75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75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75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75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75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75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75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75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75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75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75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75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75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7"/>
      <c r="L71" s="175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75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176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10"/>
      <c r="L75" s="158"/>
      <c r="M75" s="110"/>
      <c r="N75" s="110"/>
      <c r="O75" s="70" t="s">
        <v>101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10"/>
      <c r="L76" s="158"/>
      <c r="M76" s="110"/>
      <c r="N76" s="110"/>
      <c r="O76" s="70" t="s">
        <v>102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10"/>
      <c r="L77" s="158"/>
      <c r="M77" s="110"/>
      <c r="N77" s="110"/>
      <c r="O77" s="70" t="s">
        <v>103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10"/>
      <c r="L78" s="158"/>
      <c r="M78" s="110"/>
      <c r="N78" s="110"/>
      <c r="O78" s="70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10"/>
      <c r="L81" s="176"/>
      <c r="M81" s="110"/>
      <c r="N81" s="110"/>
      <c r="O81" s="70" t="s">
        <v>105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10"/>
      <c r="L82" s="176"/>
      <c r="M82" s="110"/>
      <c r="N82" s="110"/>
      <c r="O82" s="70" t="s">
        <v>106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100980.48</v>
      </c>
      <c r="K83" s="110"/>
      <c r="L83" s="176"/>
      <c r="M83" s="110"/>
      <c r="N83" s="110"/>
      <c r="O83" s="70" t="s">
        <v>107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10"/>
      <c r="L84" s="176"/>
      <c r="M84" s="110"/>
      <c r="N84" s="110"/>
      <c r="O84" s="70" t="s">
        <v>108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10"/>
      <c r="L85" s="176"/>
      <c r="M85" s="110"/>
      <c r="N85" s="110"/>
      <c r="O85" s="70" t="s">
        <v>109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104319.3</v>
      </c>
      <c r="K86" s="110"/>
      <c r="L86" s="176"/>
      <c r="M86" s="110"/>
      <c r="N86" s="110"/>
      <c r="O86" s="70" t="s">
        <v>110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0"/>
      <c r="L87" s="176"/>
      <c r="M87" s="110"/>
      <c r="N87" s="110"/>
      <c r="O87" s="70" t="s">
        <v>111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0"/>
      <c r="L88" s="176"/>
      <c r="M88" s="110"/>
      <c r="N88" s="110"/>
      <c r="O88" s="70" t="s">
        <v>112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0"/>
      <c r="L89" s="176"/>
      <c r="M89" s="110"/>
      <c r="N89" s="110"/>
      <c r="O89" s="70" t="s">
        <v>113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10"/>
      <c r="L90" s="176"/>
      <c r="M90" s="110"/>
      <c r="N90" s="110"/>
      <c r="O90" s="70" t="s">
        <v>114</v>
      </c>
    </row>
    <row r="91" spans="1:15">
      <c r="A91" s="105" t="s">
        <v>176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10"/>
      <c r="L93" s="110"/>
      <c r="M93" s="110"/>
      <c r="N93" s="110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194992.77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143377.04</v>
      </c>
      <c r="L95" s="177"/>
      <c r="O95" s="1" t="s">
        <v>115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197255.36</v>
      </c>
      <c r="L96" s="177"/>
      <c r="O96" s="1" t="s">
        <v>116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77"/>
      <c r="O97" s="1" t="s">
        <v>117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194992.77</v>
      </c>
      <c r="L98" s="177"/>
      <c r="O98" s="1" t="s">
        <v>118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194992.77</v>
      </c>
      <c r="L99" s="177"/>
      <c r="O99" s="1" t="s">
        <v>119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120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121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74469.77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5111.17</v>
      </c>
      <c r="L103" s="177"/>
      <c r="O103" s="1" t="s">
        <v>124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73539.03</v>
      </c>
      <c r="L104" s="177"/>
      <c r="O104" s="1" t="s">
        <v>125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930.74000000000524</v>
      </c>
      <c r="L105" s="177"/>
      <c r="O105" s="1" t="s">
        <v>126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74469.77</v>
      </c>
      <c r="L106" s="177"/>
      <c r="O106" s="1" t="s">
        <v>127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74469.77</v>
      </c>
      <c r="L107" s="177"/>
      <c r="O107" s="1" t="s">
        <v>128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129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130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118719.82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6703.55</v>
      </c>
      <c r="L111" s="177"/>
      <c r="O111" s="1" t="s">
        <v>132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116880.75</v>
      </c>
      <c r="L112" s="177"/>
      <c r="O112" s="1" t="s">
        <v>133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1839.070000000007</v>
      </c>
      <c r="L113" s="177"/>
      <c r="O113" s="1" t="s">
        <v>134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118719.82</v>
      </c>
      <c r="L114" s="177"/>
      <c r="O114" s="1" t="s">
        <v>135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118719.82</v>
      </c>
      <c r="L115" s="177"/>
      <c r="O115" s="1" t="s">
        <v>136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137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138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96379.08</v>
      </c>
      <c r="H118" s="162"/>
      <c r="I118" s="162"/>
      <c r="J118" s="162"/>
      <c r="L118" s="48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178.35</v>
      </c>
      <c r="L119" s="48"/>
      <c r="O119" s="1" t="s">
        <v>140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93547.48</v>
      </c>
      <c r="L120" s="48"/>
      <c r="O120" s="1" t="s">
        <v>141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2831.6000000000058</v>
      </c>
      <c r="L121" s="48"/>
      <c r="O121" s="1" t="s">
        <v>142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96379.08</v>
      </c>
      <c r="L122" s="48"/>
      <c r="O122" s="1" t="s">
        <v>143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96379.08</v>
      </c>
      <c r="L123" s="48"/>
      <c r="O123" s="1" t="s">
        <v>144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8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8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172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3</v>
      </c>
      <c r="L145" s="15"/>
      <c r="O145" t="s">
        <v>173</v>
      </c>
    </row>
    <row r="146" spans="1:15" ht="30" customHeight="1" outlineLevel="1">
      <c r="A146" s="159" t="s">
        <v>175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82500</v>
      </c>
      <c r="O146" t="s">
        <v>174</v>
      </c>
    </row>
    <row r="149" spans="1:15" ht="52.5" customHeight="1">
      <c r="A149" s="155" t="s">
        <v>182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4" t="s">
        <v>194</v>
      </c>
      <c r="B154" s="154"/>
      <c r="C154" s="154"/>
      <c r="D154" s="154"/>
      <c r="E154" s="27">
        <f>ПТО!G1</f>
        <v>-117519.49</v>
      </c>
    </row>
    <row r="155" spans="1:15" ht="34.5" customHeight="1">
      <c r="A155" s="156" t="s">
        <v>193</v>
      </c>
      <c r="B155" s="156"/>
      <c r="C155" s="156"/>
      <c r="D155" s="156"/>
      <c r="E155" s="28">
        <f>J13</f>
        <v>126267.91200000001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системы видеонаблюдения.</v>
      </c>
      <c r="B159" s="151"/>
      <c r="C159" s="151"/>
      <c r="D159" s="151"/>
      <c r="E159" s="151"/>
      <c r="F159" s="152">
        <f t="shared" si="15"/>
        <v>5240</v>
      </c>
      <c r="G159" s="152"/>
      <c r="H159" s="24" t="str">
        <f t="shared" si="16"/>
        <v>ежемесячно</v>
      </c>
      <c r="I159" s="153">
        <f t="shared" si="17"/>
        <v>1</v>
      </c>
      <c r="J159" s="153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1" t="str">
        <f t="shared" si="14"/>
        <v>Механизированная уборка и вывоз снега с придомовой территории.</v>
      </c>
      <c r="B160" s="151"/>
      <c r="C160" s="151"/>
      <c r="D160" s="151"/>
      <c r="E160" s="151"/>
      <c r="F160" s="152">
        <f t="shared" si="15"/>
        <v>19315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1" t="str">
        <f>IF(N161&gt;0,N161,0)</f>
        <v>Приобретение и замена шаровых кранов (Ду 100-2шт.) и манометров (10 шт.).</v>
      </c>
      <c r="B161" s="151"/>
      <c r="C161" s="151"/>
      <c r="D161" s="151"/>
      <c r="E161" s="151"/>
      <c r="F161" s="152">
        <f t="shared" si="15"/>
        <v>3504.1099999999997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Приобретение и замена шаровых кранов (Ду 100-2шт.) и манометров (10 шт.).</v>
      </c>
    </row>
    <row r="162" spans="1:14" ht="28.5" customHeight="1">
      <c r="A162" s="151" t="str">
        <f t="shared" si="14"/>
        <v>Приобретение и замена предохранительных клапанов в ИТП (6 шт.).</v>
      </c>
      <c r="B162" s="151"/>
      <c r="C162" s="151"/>
      <c r="D162" s="151"/>
      <c r="E162" s="151"/>
      <c r="F162" s="152">
        <f t="shared" si="15"/>
        <v>670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Приобретение и замена предохранительных клапанов в ИТП (6 шт.).</v>
      </c>
    </row>
    <row r="163" spans="1:14" ht="28.5" customHeight="1">
      <c r="A163" s="151" t="str">
        <f t="shared" si="14"/>
        <v>Приобретение и замена регистратора системы видеонаблюдения.</v>
      </c>
      <c r="B163" s="151"/>
      <c r="C163" s="151"/>
      <c r="D163" s="151"/>
      <c r="E163" s="151"/>
      <c r="F163" s="152">
        <f t="shared" si="15"/>
        <v>5816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Приобретение и замена регистратора системы видеонаблюдения.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72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2">
        <f t="shared" si="19"/>
        <v>0</v>
      </c>
      <c r="G165" s="152"/>
      <c r="H165" s="29" t="e">
        <f t="shared" si="16"/>
        <v>#N/A</v>
      </c>
      <c r="I165" s="153" t="e">
        <f t="shared" si="20"/>
        <v>#N/A</v>
      </c>
      <c r="J165" s="153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5" t="s">
        <v>176</v>
      </c>
    </row>
    <row r="189" spans="1:14" ht="29.25" customHeight="1">
      <c r="A189" s="105" t="s">
        <v>176</v>
      </c>
    </row>
    <row r="190" spans="1:14" ht="36.75" customHeight="1">
      <c r="A190" s="154" t="s">
        <v>192</v>
      </c>
      <c r="B190" s="154"/>
      <c r="C190" s="154"/>
      <c r="D190" s="154"/>
      <c r="E190" s="27">
        <f>SUM(F158:G187)</f>
        <v>42645.11</v>
      </c>
    </row>
    <row r="191" spans="1:14" ht="51.75" customHeight="1">
      <c r="A191" s="154" t="s">
        <v>191</v>
      </c>
      <c r="B191" s="154"/>
      <c r="C191" s="154"/>
      <c r="D191" s="154"/>
      <c r="E191" s="27">
        <f>E190+E154-E155</f>
        <v>-201142.29200000002</v>
      </c>
    </row>
    <row r="192" spans="1:14">
      <c r="A192" s="105" t="s">
        <v>176</v>
      </c>
    </row>
    <row r="193" spans="1:10" ht="62.25" customHeight="1">
      <c r="A193" s="179" t="s">
        <v>190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75</v>
      </c>
    </row>
    <row r="195" spans="1:10" ht="18.75" customHeight="1">
      <c r="A195" s="178" t="str">
        <f>ПТО!F13</f>
        <v xml:space="preserve">  -  техническое освидетельствование лифта</v>
      </c>
      <c r="B195" s="178"/>
      <c r="C195" s="178"/>
      <c r="D195" s="178"/>
      <c r="E195" s="178"/>
      <c r="F195" s="178"/>
      <c r="G195" s="178"/>
      <c r="H195" s="49">
        <f>ПТО!G13</f>
        <v>8100</v>
      </c>
      <c r="I195" s="50" t="s">
        <v>75</v>
      </c>
    </row>
    <row r="196" spans="1:10" ht="18.75" customHeight="1">
      <c r="A196" s="178" t="str">
        <f>ПТО!F14</f>
        <v xml:space="preserve">  -  техническое обслуживание системы видеонаблюдения</v>
      </c>
      <c r="B196" s="178"/>
      <c r="C196" s="178"/>
      <c r="D196" s="178"/>
      <c r="E196" s="178"/>
      <c r="F196" s="178"/>
      <c r="G196" s="178"/>
      <c r="H196" s="49">
        <f>ПТО!G14</f>
        <v>5240</v>
      </c>
      <c r="I196" s="50" t="s">
        <v>75</v>
      </c>
    </row>
    <row r="197" spans="1:10" ht="18.75" customHeight="1">
      <c r="A197" s="178" t="str">
        <f>ПТО!F15</f>
        <v xml:space="preserve">  -  ремонт подъезда</v>
      </c>
      <c r="B197" s="178"/>
      <c r="C197" s="178"/>
      <c r="D197" s="178"/>
      <c r="E197" s="178"/>
      <c r="F197" s="178"/>
      <c r="G197" s="178"/>
      <c r="H197" s="49">
        <f>ПТО!G15</f>
        <v>550000</v>
      </c>
      <c r="I197" s="50" t="s">
        <v>75</v>
      </c>
    </row>
    <row r="198" spans="1:10" ht="18.75" customHeight="1">
      <c r="A198" s="178" t="str">
        <f>ПТО!F16</f>
        <v xml:space="preserve">  -  механизированная уборка и вывоз снега с придомовой территории</v>
      </c>
      <c r="B198" s="178"/>
      <c r="C198" s="178"/>
      <c r="D198" s="178"/>
      <c r="E198" s="178"/>
      <c r="F198" s="178"/>
      <c r="G198" s="178"/>
      <c r="H198" s="49">
        <f>ПТО!G16</f>
        <v>25000</v>
      </c>
      <c r="I198" s="52" t="s">
        <v>75</v>
      </c>
    </row>
    <row r="199" spans="1:10" ht="18.75" customHeight="1">
      <c r="A199" s="178" t="str">
        <f>ПТО!F17</f>
        <v xml:space="preserve">  -  ремонт входной группы  </v>
      </c>
      <c r="B199" s="178"/>
      <c r="C199" s="178"/>
      <c r="D199" s="178"/>
      <c r="E199" s="178"/>
      <c r="F199" s="178"/>
      <c r="G199" s="178"/>
      <c r="H199" s="49">
        <f>ПТО!G17</f>
        <v>45000</v>
      </c>
      <c r="I199" s="50" t="s">
        <v>75</v>
      </c>
    </row>
    <row r="200" spans="1:10">
      <c r="A200" s="178" t="str">
        <f>ПТО!F18</f>
        <v xml:space="preserve">  -  ремонт дорожного полотна в арке</v>
      </c>
      <c r="B200" s="178"/>
      <c r="C200" s="178"/>
      <c r="D200" s="178"/>
      <c r="E200" s="178"/>
      <c r="F200" s="178"/>
      <c r="G200" s="178"/>
      <c r="H200" s="49">
        <f>ПТО!G18</f>
        <v>400000</v>
      </c>
      <c r="I200" s="50" t="s">
        <v>75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75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75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75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75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75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75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75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75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75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75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75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75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1034540</v>
      </c>
      <c r="I214" s="56" t="s">
        <v>79</v>
      </c>
    </row>
  </sheetData>
  <sheetProtection algorithmName="SHA-512" hashValue="VzhhmF9bW+ZY+2wazMKnK4GM+F6NYgSmB0LhsUuUI+TJTmJzkICuGGDa4klGs/qmVKuzyAhSfGOqvA0zz2hOpw==" saltValue="HtHcCT81VFb5WBrxR022i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3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194</v>
      </c>
      <c r="G1" s="102">
        <f>-117519.49</f>
        <v>-117519.49</v>
      </c>
      <c r="H1" s="125"/>
      <c r="I1" s="125"/>
      <c r="J1" s="125"/>
      <c r="K1" s="125"/>
      <c r="L1" s="134"/>
      <c r="M1" s="134"/>
    </row>
    <row r="2" spans="1:13" ht="18.75" customHeight="1">
      <c r="A2" s="135" t="s">
        <v>73</v>
      </c>
      <c r="B2" s="136" t="s">
        <v>180</v>
      </c>
      <c r="C2" s="136">
        <v>1</v>
      </c>
      <c r="D2" s="137">
        <v>8100</v>
      </c>
      <c r="E2" s="133"/>
      <c r="F2" s="32"/>
      <c r="G2" s="32"/>
      <c r="L2" s="33" t="str">
        <f t="shared" ref="L2:L22" si="0">IF(A2&gt;0,"ТР",0)</f>
        <v>ТР</v>
      </c>
    </row>
    <row r="3" spans="1:13" ht="18.75" customHeight="1">
      <c r="A3" s="138" t="s">
        <v>188</v>
      </c>
      <c r="B3" s="139" t="s">
        <v>189</v>
      </c>
      <c r="C3" s="140">
        <v>1</v>
      </c>
      <c r="D3" s="141">
        <v>5240</v>
      </c>
      <c r="E3" s="133"/>
      <c r="F3" s="30"/>
      <c r="G3" s="30"/>
      <c r="L3" s="33" t="str">
        <f t="shared" si="0"/>
        <v>ТР</v>
      </c>
    </row>
    <row r="4" spans="1:13" ht="18.75" customHeight="1">
      <c r="A4" s="142" t="s">
        <v>185</v>
      </c>
      <c r="B4" s="143" t="s">
        <v>184</v>
      </c>
      <c r="C4" s="140">
        <v>1</v>
      </c>
      <c r="D4" s="141">
        <v>19315</v>
      </c>
      <c r="E4" s="147" t="s">
        <v>198</v>
      </c>
      <c r="F4" s="30"/>
      <c r="G4" s="30"/>
      <c r="L4" s="33" t="str">
        <f t="shared" si="0"/>
        <v>ТР</v>
      </c>
    </row>
    <row r="5" spans="1:13" ht="18.75" customHeight="1">
      <c r="A5" s="150" t="s">
        <v>202</v>
      </c>
      <c r="B5" s="144" t="s">
        <v>184</v>
      </c>
      <c r="C5" s="140">
        <v>1</v>
      </c>
      <c r="D5" s="141">
        <f>2308.95+1195.16</f>
        <v>3504.1099999999997</v>
      </c>
      <c r="E5" s="133" t="s">
        <v>195</v>
      </c>
      <c r="F5" s="45"/>
      <c r="G5" s="45"/>
      <c r="K5" s="47"/>
      <c r="L5" s="33" t="str">
        <f t="shared" si="0"/>
        <v>ТР</v>
      </c>
    </row>
    <row r="6" spans="1:13" ht="18.75" customHeight="1">
      <c r="A6" s="146" t="s">
        <v>197</v>
      </c>
      <c r="B6" s="145" t="s">
        <v>184</v>
      </c>
      <c r="C6" s="140">
        <v>1</v>
      </c>
      <c r="D6" s="141">
        <v>670</v>
      </c>
      <c r="E6" s="133" t="s">
        <v>196</v>
      </c>
      <c r="F6" s="45"/>
      <c r="G6" s="45"/>
      <c r="K6" s="47"/>
      <c r="L6" s="33" t="str">
        <f t="shared" si="0"/>
        <v>ТР</v>
      </c>
    </row>
    <row r="7" spans="1:13" ht="18.75" customHeight="1">
      <c r="A7" s="148" t="s">
        <v>199</v>
      </c>
      <c r="B7" s="149" t="s">
        <v>184</v>
      </c>
      <c r="C7" s="140">
        <v>1</v>
      </c>
      <c r="D7" s="141">
        <v>5816</v>
      </c>
      <c r="E7" s="133" t="s">
        <v>200</v>
      </c>
      <c r="F7" s="46"/>
      <c r="G7" s="46"/>
      <c r="K7" s="47"/>
      <c r="L7" s="33" t="str">
        <f t="shared" si="0"/>
        <v>ТР</v>
      </c>
    </row>
    <row r="8" spans="1:13" ht="18.75" customHeight="1">
      <c r="A8" s="127"/>
      <c r="B8" s="128"/>
      <c r="C8" s="129"/>
      <c r="D8" s="130"/>
      <c r="E8" s="130"/>
      <c r="F8" s="46"/>
      <c r="G8" s="46"/>
      <c r="K8" s="44"/>
      <c r="L8" s="33">
        <f t="shared" si="0"/>
        <v>0</v>
      </c>
    </row>
    <row r="9" spans="1:13">
      <c r="A9" s="45"/>
      <c r="B9" s="119"/>
      <c r="C9" s="43"/>
      <c r="D9" s="44"/>
      <c r="E9" s="45"/>
      <c r="F9" s="45"/>
      <c r="G9" s="45"/>
      <c r="K9" s="44"/>
      <c r="L9" s="33">
        <f t="shared" si="0"/>
        <v>0</v>
      </c>
    </row>
    <row r="10" spans="1:13">
      <c r="A10" s="98"/>
      <c r="D10" s="47"/>
      <c r="L10" s="33">
        <f t="shared" si="0"/>
        <v>0</v>
      </c>
    </row>
    <row r="11" spans="1:13" ht="94.5">
      <c r="A11" s="30"/>
      <c r="F11" s="112" t="s">
        <v>190</v>
      </c>
      <c r="G11" s="112"/>
      <c r="L11" s="33">
        <f t="shared" si="0"/>
        <v>0</v>
      </c>
    </row>
    <row r="12" spans="1:13" ht="31.5">
      <c r="A12" s="30"/>
      <c r="F12" s="113" t="s">
        <v>74</v>
      </c>
      <c r="G12" s="114">
        <v>1200</v>
      </c>
      <c r="L12" s="33">
        <f t="shared" si="0"/>
        <v>0</v>
      </c>
    </row>
    <row r="13" spans="1:13" ht="31.5">
      <c r="A13" s="30"/>
      <c r="F13" s="113" t="s">
        <v>76</v>
      </c>
      <c r="G13" s="114">
        <v>8100</v>
      </c>
      <c r="L13" s="33">
        <f t="shared" si="0"/>
        <v>0</v>
      </c>
    </row>
    <row r="14" spans="1:13" ht="31.5">
      <c r="A14" s="30"/>
      <c r="F14" s="113" t="s">
        <v>77</v>
      </c>
      <c r="G14" s="115">
        <v>5240</v>
      </c>
      <c r="L14" s="33">
        <f t="shared" si="0"/>
        <v>0</v>
      </c>
    </row>
    <row r="15" spans="1:13" ht="15.75">
      <c r="A15" s="30"/>
      <c r="F15" s="113" t="s">
        <v>183</v>
      </c>
      <c r="G15" s="132">
        <v>550000</v>
      </c>
      <c r="L15" s="33">
        <f t="shared" si="0"/>
        <v>0</v>
      </c>
    </row>
    <row r="16" spans="1:13" ht="15.75">
      <c r="A16" s="30"/>
      <c r="F16" s="131" t="s">
        <v>186</v>
      </c>
      <c r="G16" s="132">
        <v>25000</v>
      </c>
      <c r="L16" s="33">
        <f t="shared" si="0"/>
        <v>0</v>
      </c>
    </row>
    <row r="17" spans="1:12" ht="15.75">
      <c r="A17" s="30"/>
      <c r="F17" s="131" t="s">
        <v>187</v>
      </c>
      <c r="G17" s="132">
        <v>45000</v>
      </c>
      <c r="L17" s="33">
        <f t="shared" si="0"/>
        <v>0</v>
      </c>
    </row>
    <row r="18" spans="1:12" ht="15.75">
      <c r="A18" s="30"/>
      <c r="F18" s="113" t="s">
        <v>201</v>
      </c>
      <c r="G18" s="114">
        <v>400000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99994.92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99994.92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67815.72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67815.72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45210.48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45210.48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31913.279999999999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31913.279999999999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9308.0400000000009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9308.0400000000009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46806.12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46806.12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178</v>
      </c>
      <c r="B46" s="38">
        <v>106111.67999999999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106111.67999999999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0"/>
      <c r="C47" s="121"/>
      <c r="D47" s="122"/>
      <c r="E47" s="120">
        <v>468.9</v>
      </c>
      <c r="F47" s="120">
        <v>381.1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23">
        <v>2425.6999999999998</v>
      </c>
      <c r="G53" s="124">
        <v>3.48</v>
      </c>
      <c r="H53" s="31">
        <f>G53*E47/F53</f>
        <v>0.67270148823020159</v>
      </c>
      <c r="I53" s="123">
        <f>G53*E47</f>
        <v>1631.7719999999999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39.1</v>
      </c>
      <c r="H54" s="31">
        <f>H53*35.2</f>
        <v>23.679092385703097</v>
      </c>
      <c r="I54" s="31">
        <f>I53/F53</f>
        <v>0.67270148823020159</v>
      </c>
    </row>
    <row r="55" spans="5:16">
      <c r="I55" s="31">
        <f>I54*F54</f>
        <v>26.302628189800885</v>
      </c>
    </row>
    <row r="59" spans="5:16">
      <c r="E59" s="31">
        <v>0.19600000000000001</v>
      </c>
      <c r="F59" s="123">
        <f>F53</f>
        <v>2425.6999999999998</v>
      </c>
      <c r="G59" s="124">
        <v>3.2000000000000001E-2</v>
      </c>
      <c r="H59" s="31">
        <f>G59*F47</f>
        <v>12.195200000000002</v>
      </c>
      <c r="I59" s="31">
        <f>G59*F47</f>
        <v>12.195200000000002</v>
      </c>
    </row>
    <row r="60" spans="5:16">
      <c r="H60" s="31">
        <f>H59/F59</f>
        <v>5.0274972172981002E-3</v>
      </c>
      <c r="I60" s="31">
        <f>I59/F59</f>
        <v>5.0274972172981002E-3</v>
      </c>
    </row>
    <row r="61" spans="5:16">
      <c r="H61" s="31">
        <f>H60*35.2</f>
        <v>0.17696790204889315</v>
      </c>
      <c r="I61" s="31">
        <f>I60*F54</f>
        <v>0.19657514119635572</v>
      </c>
    </row>
    <row r="63" spans="5:16">
      <c r="E63" s="31">
        <v>0.19600000000000001</v>
      </c>
      <c r="F63" s="123">
        <f>F53</f>
        <v>2425.6999999999998</v>
      </c>
      <c r="G63" s="124">
        <v>3.2000000000000001E-2</v>
      </c>
      <c r="H63" s="31">
        <f>G63*F47</f>
        <v>12.195200000000002</v>
      </c>
      <c r="I63" s="31">
        <f>G59*F47</f>
        <v>12.195200000000002</v>
      </c>
    </row>
    <row r="64" spans="5:16">
      <c r="H64" s="31">
        <f>H63/F63</f>
        <v>5.0274972172981002E-3</v>
      </c>
      <c r="I64" s="31">
        <f>I63/F63</f>
        <v>5.0274972172981002E-3</v>
      </c>
    </row>
    <row r="65" spans="4:13" ht="18.75" customHeight="1">
      <c r="D65" s="100"/>
      <c r="H65" s="31">
        <f>H64*35.2</f>
        <v>0.17696790204889315</v>
      </c>
      <c r="I65" s="31">
        <f>I64*F54</f>
        <v>0.19657514119635572</v>
      </c>
      <c r="J65" s="100"/>
      <c r="K65" s="100"/>
      <c r="L65" s="100"/>
      <c r="M65" s="100"/>
    </row>
    <row r="66" spans="4:13" ht="18.75" customHeight="1">
      <c r="D66" s="103"/>
      <c r="E66" s="31">
        <v>0.39100000000000001</v>
      </c>
      <c r="F66" s="123">
        <f>F53</f>
        <v>2425.6999999999998</v>
      </c>
      <c r="G66" s="124">
        <v>6.4000000000000001E-2</v>
      </c>
      <c r="H66" s="31">
        <f>G66*F47</f>
        <v>24.390400000000003</v>
      </c>
      <c r="I66" s="31">
        <f>G66*F47</f>
        <v>24.390400000000003</v>
      </c>
      <c r="J66" s="103"/>
      <c r="M66" s="1"/>
    </row>
    <row r="67" spans="4:13" ht="18.75" customHeight="1">
      <c r="D67" s="103"/>
      <c r="H67" s="31">
        <f>H66/F66</f>
        <v>1.00549944345962E-2</v>
      </c>
      <c r="I67" s="31">
        <f>I66/F66</f>
        <v>1.00549944345962E-2</v>
      </c>
      <c r="J67" s="103"/>
      <c r="M67" s="1"/>
    </row>
    <row r="68" spans="4:13" ht="18.75" customHeight="1">
      <c r="D68" s="103"/>
      <c r="H68" s="31">
        <f>H67*35.2</f>
        <v>0.3539358040977863</v>
      </c>
      <c r="I68" s="31">
        <f>I67*F54</f>
        <v>0.39315028239271144</v>
      </c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hj0z1psNBwdjHnW/EBfRGSb6iP2oaZXfFs5r4qtezTF1lkkZrAn/jtzJOis6z/KfYOSo6pQeqbpwYAW0XdcnCQ==" saltValue="tl36ZH0hpMQyS/OK+XV1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4" zoomScale="85" zoomScaleNormal="85" workbookViewId="0">
      <selection activeCell="E37" sqref="E3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2219.9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137225.38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527293.51199999999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401025.6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126267.91200000001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529669.86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529669.86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529669.86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134849.03200000001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107</v>
      </c>
      <c r="B27" s="75" t="s">
        <v>4</v>
      </c>
      <c r="C27" s="86">
        <v>100980.48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110</v>
      </c>
      <c r="B30" s="75" t="s">
        <v>18</v>
      </c>
      <c r="C30" s="86">
        <v>104319.3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194992.77</v>
      </c>
      <c r="F37" s="94" t="s">
        <v>169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143377.04</v>
      </c>
      <c r="D38" s="94" t="s">
        <v>167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197255.36</v>
      </c>
      <c r="D39" s="94" t="s">
        <v>168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194992.77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194992.77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74469.77</v>
      </c>
      <c r="F45" s="94" t="s">
        <v>169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5111.17</v>
      </c>
      <c r="D46" s="94" t="s">
        <v>170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73539.03</v>
      </c>
      <c r="D47" s="94" t="s">
        <v>168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930.74000000000524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74469.77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74469.77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118719.82</v>
      </c>
      <c r="F53" s="94" t="s">
        <v>169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132</v>
      </c>
      <c r="B54" s="75" t="s">
        <v>37</v>
      </c>
      <c r="C54" s="99">
        <v>6703.55</v>
      </c>
      <c r="D54" s="94" t="s">
        <v>170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116880.75</v>
      </c>
      <c r="D55" s="94" t="s">
        <v>168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1839.070000000007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118719.82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118719.82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96379.08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9">
        <v>178.35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93547.48</v>
      </c>
      <c r="D63" s="94" t="s">
        <v>168</v>
      </c>
      <c r="E63" s="126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2831.6000000000058</v>
      </c>
      <c r="D64" s="80" t="s">
        <v>59</v>
      </c>
      <c r="E64" s="126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96379.08</v>
      </c>
      <c r="D65" s="80" t="s">
        <v>59</v>
      </c>
      <c r="E65" s="126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96379.08</v>
      </c>
      <c r="D66" s="80" t="s">
        <v>59</v>
      </c>
      <c r="E66" s="126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/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9"/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/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/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9"/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/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6"/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6">
        <v>3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7">
        <v>82500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2024-03-29T01:36:52Z</dcterms:modified>
</cp:coreProperties>
</file>