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750" windowHeight="349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95" i="1"/>
  <c r="G94" i="1"/>
  <c r="K94" i="1"/>
  <c r="A113" i="1" l="1"/>
  <c r="A114" i="1"/>
  <c r="D110" i="1"/>
  <c r="F102" i="1"/>
  <c r="F110" i="1"/>
  <c r="A119" i="1"/>
  <c r="A121" i="1"/>
  <c r="A118" i="1"/>
  <c r="A116" i="1"/>
  <c r="A112" i="1"/>
  <c r="A117" i="1"/>
  <c r="A141" i="1"/>
  <c r="F134" i="1"/>
  <c r="F118" i="1"/>
  <c r="A122" i="1"/>
  <c r="A110" i="1"/>
  <c r="A111" i="1"/>
  <c r="A125" i="1"/>
  <c r="A137" i="1"/>
  <c r="A123" i="1"/>
  <c r="A94" i="1"/>
  <c r="A96" i="1"/>
  <c r="D94" i="1"/>
  <c r="A99" i="1"/>
  <c r="A100" i="1"/>
  <c r="A106" i="1"/>
  <c r="A138" i="1"/>
  <c r="F94" i="1"/>
  <c r="A101" i="1"/>
  <c r="A102" i="1"/>
  <c r="A107" i="1"/>
  <c r="A134" i="1"/>
  <c r="A135" i="1"/>
  <c r="A139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79" i="1"/>
  <c r="H165" i="1"/>
  <c r="H178" i="1"/>
  <c r="H177" i="1"/>
  <c r="H170" i="1"/>
  <c r="H167" i="1"/>
  <c r="F170" i="1"/>
  <c r="F171" i="1"/>
  <c r="H186" i="1"/>
  <c r="F177" i="1"/>
  <c r="F165" i="1"/>
  <c r="F179" i="1"/>
  <c r="F167" i="1"/>
  <c r="H171" i="1"/>
  <c r="F186" i="1"/>
  <c r="H175" i="1"/>
  <c r="F172" i="1"/>
  <c r="F168" i="1"/>
  <c r="H176" i="1"/>
  <c r="F175" i="1"/>
  <c r="H172" i="1"/>
  <c r="F178" i="1"/>
  <c r="H168" i="1"/>
  <c r="F173" i="1"/>
  <c r="F187" i="1"/>
  <c r="H184" i="1"/>
  <c r="F182" i="1"/>
  <c r="F181" i="1"/>
  <c r="H181" i="1"/>
  <c r="F166" i="1"/>
  <c r="H187" i="1"/>
  <c r="H182" i="1"/>
  <c r="H166" i="1"/>
  <c r="F180" i="1"/>
  <c r="H164" i="1"/>
  <c r="F185" i="1"/>
  <c r="F164" i="1"/>
  <c r="F176" i="1"/>
  <c r="F184" i="1"/>
  <c r="H169" i="1"/>
  <c r="F169" i="1"/>
  <c r="H185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<sst xmlns="http://schemas.openxmlformats.org/spreadsheetml/2006/main" count="558" uniqueCount="206">
  <si>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</si>
  <si>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</si>
  <si>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</si>
  <si>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</si>
  <si>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</si>
  <si>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</si>
  <si>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</si>
  <si>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</si>
  <si>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</si>
  <si>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</si>
  <si>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</si>
  <si>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</si>
  <si>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</si>
  <si>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</si>
  <si>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</si>
  <si>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</si>
  <si>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</si>
  <si>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</si>
  <si>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</si>
  <si>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</si>
  <si>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</si>
  <si>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</si>
  <si>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</si>
  <si>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</si>
  <si>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</si>
  <si>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</si>
  <si>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</si>
  <si>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</si>
  <si>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</si>
  <si>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</si>
  <si>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</si>
  <si>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</si>
  <si>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</si>
  <si>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</si>
  <si>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</si>
  <si>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</si>
  <si>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</si>
  <si>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</si>
  <si>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</si>
  <si>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</si>
  <si>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</si>
  <si>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</si>
  <si>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</si>
  <si>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</si>
  <si>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</si>
  <si>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</si>
  <si>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</si>
  <si>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</si>
  <si>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</si>
  <si>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</si>
  <si>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</si>
  <si>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</si>
  <si>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</si>
  <si>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</si>
  <si>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</si>
  <si>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</si>
  <si>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</si>
  <si>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</si>
  <si>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</si>
  <si>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</si>
  <si>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</si>
  <si>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</si>
  <si>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</si>
  <si>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</si>
  <si>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</si>
  <si>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</si>
  <si>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</si>
  <si>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</si>
  <si>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</si>
  <si>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</si>
  <si>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</si>
  <si>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</si>
  <si>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</si>
  <si>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</si>
  <si>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</si>
  <si>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</si>
  <si>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</si>
  <si>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</si>
  <si>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</si>
  <si>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</si>
  <si>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</si>
  <si>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</si>
  <si>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</si>
  <si>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</si>
  <si>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</si>
  <si>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</si>
  <si>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</si>
  <si>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</si>
  <si>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</si>
  <si>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</si>
  <si>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</si>
  <si>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</si>
  <si>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</si>
  <si>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</si>
  <si>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</si>
  <si>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</si>
  <si>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</si>
  <si>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</si>
  <si>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</si>
  <si>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</si>
  <si>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</si>
  <si>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</si>
  <si>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</si>
  <si>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</si>
  <si>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</si>
  <si>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</si>
  <si>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</si>
  <si>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</si>
  <si>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</si>
  <si>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</si>
  <si>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</si>
  <si>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</si>
  <si>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</si>
  <si>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</si>
  <si>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</si>
  <si>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</si>
  <si>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</si>
  <si>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</si>
  <si>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</si>
  <si>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</si>
  <si>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</si>
  <si>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</si>
  <si>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</si>
  <si>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</si>
  <si>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</si>
  <si>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</si>
  <si>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</si>
  <si>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</si>
  <si>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</si>
  <si>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</si>
  <si>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</si>
  <si>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</si>
  <si>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</si>
  <si>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</si>
  <si>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</si>
  <si>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</si>
  <si>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</si>
  <si>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</si>
  <si>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</si>
  <si>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</si>
  <si>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</si>
  <si>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</si>
  <si>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</si>
  <si>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</si>
  <si>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</si>
  <si>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</si>
  <si>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</si>
  <si>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</si>
  <si>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</si>
  <si>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</si>
  <si>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</si>
  <si>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</si>
  <si>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</si>
  <si>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</si>
  <si>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</si>
  <si>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</si>
  <si>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</si>
  <si>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</si>
  <si>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</si>
  <si>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</si>
  <si>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</si>
  <si>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</si>
  <si>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</si>
  <si>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</si>
  <si>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</si>
  <si>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</si>
  <si>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</si>
  <si>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</si>
  <si>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</si>
  <si>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</si>
  <si>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</si>
  <si>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</si>
  <si>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</si>
  <si>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</si>
  <si>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</si>
  <si>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</si>
  <si>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</si>
  <si>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</si>
  <si>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6</t>
  </si>
  <si>
    <t>Отчет об исполнении договора управления многоквартирного дома 
Мамина-Сибиряка, 6 в части текущего ремонта</t>
  </si>
  <si>
    <t>ежегодно</t>
  </si>
  <si>
    <t>площадь дома</t>
  </si>
  <si>
    <t xml:space="preserve">  -  ремонт подъезда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</si>
  <si>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</si>
  <si>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</si>
  <si>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</si>
  <si>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замена входной двери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</si>
  <si>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</si>
  <si>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</si>
  <si>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</si>
  <si>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</si>
  <si>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</si>
  <si>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АВР 1/23 от 20.02.2023, Решение</t>
  </si>
  <si>
    <t>Замена доводчика на тамбурной двери.</t>
  </si>
  <si>
    <t>Приобретение и замена обратных клапанов (Ду 50 и 80).</t>
  </si>
  <si>
    <t>Приобретение и установка светильника над подъездом.</t>
  </si>
  <si>
    <t>Ремонт расходомера прибора учета тепловой энергии.</t>
  </si>
  <si>
    <t>АВР 2/23 от 24.08.2023, Решение, счет №41319 от 17.08.2023</t>
  </si>
  <si>
    <t>АВР 3/23 от 01.10.2023, счет №9754 от 13.09.2023</t>
  </si>
  <si>
    <t>Приобретение и укладка грязезащитного покрытия в тамбурном помещении.</t>
  </si>
  <si>
    <t>Замена АКБ охранной сигнализации ИТП.</t>
  </si>
  <si>
    <t>АВР 4/23 от 07.08.2023, Решение, счет №3312 от 03.08.2023, счет №4654 от 03.08.2023</t>
  </si>
  <si>
    <t>АВР 5/23 от 15.10.2023, Решение, счет №430 от 10.10.2023</t>
  </si>
  <si>
    <t>АВР 6/23 от 08.11.2023, Решение, счет №59241 от 07.11.2023</t>
  </si>
  <si>
    <t>АВР 7/23 от 17.10.2023, Решение, счет №5829 от 17.10.2023</t>
  </si>
  <si>
    <t>АВР 8/23 от 29.04.2023,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</si>
</sst>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0" fontId="13" fillId="0" borderId="0" xfId="4" applyFill="1" applyBorder="1" applyAlignment="1">
      <alignment horizontal="center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0" fontId="11" fillId="0" borderId="0" xfId="6" applyFont="1" applyFill="1" applyBorder="1" applyAlignment="1"/>
    <xf numFmtId="0" fontId="11" fillId="0" borderId="0" xfId="6" applyFont="1" applyFill="1" applyBorder="1" applyAlignment="1">
      <alignment horizontal="center"/>
    </xf>
    <xf numFmtId="1" fontId="11" fillId="0" borderId="0" xfId="6" applyNumberFormat="1" applyFill="1" applyBorder="1" applyAlignment="1">
      <alignment horizontal="center"/>
    </xf>
    <xf numFmtId="4" fontId="11" fillId="0" borderId="0" xfId="6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28" fillId="3" borderId="0" xfId="7" applyNumberFormat="1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/>
    </xf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4" fontId="18" fillId="0" borderId="0" xfId="0" applyNumberFormat="1" applyFont="1" applyBorder="1"/>
    <xf numFmtId="0" fontId="19" fillId="0" borderId="0" xfId="0" applyFont="1" applyFill="1" applyBorder="1" applyAlignment="1">
      <alignment vertical="center" wrapText="1"/>
    </xf>
    <xf numFmtId="4" fontId="18" fillId="0" borderId="0" xfId="0" applyNumberFormat="1" applyFont="1" applyBorder="1" applyAlignment="1">
      <alignment vertical="center"/>
    </xf>
    <xf numFmtId="0" fontId="7" fillId="0" borderId="0" xfId="6" applyFont="1" applyFill="1" applyBorder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6" fillId="0" borderId="0" xfId="20" applyFont="1" applyFill="1" applyBorder="1" applyAlignment="1"/>
    <xf numFmtId="0" fontId="4" fillId="0" borderId="0" xfId="16" applyFont="1" applyFill="1" applyBorder="1" applyAlignment="1">
      <alignment horizontal="center"/>
    </xf>
    <xf numFmtId="4" fontId="26" fillId="0" borderId="0" xfId="16" applyNumberFormat="1" applyFont="1" applyFill="1" applyBorder="1" applyAlignment="1"/>
    <xf numFmtId="0" fontId="0" fillId="0" borderId="0" xfId="0" applyFill="1" applyBorder="1"/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12" fillId="0" borderId="0" xfId="5" applyFill="1" applyBorder="1" applyAlignment="1"/>
    <xf numFmtId="0" fontId="12" fillId="0" borderId="0" xfId="5" applyFill="1" applyBorder="1" applyAlignment="1">
      <alignment horizontal="center"/>
    </xf>
    <xf numFmtId="4" fontId="26" fillId="0" borderId="0" xfId="5" applyNumberFormat="1" applyFont="1" applyFill="1" applyBorder="1" applyAlignment="1"/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36">
    <cellStyle name="Обычный" xfId="0" builtinId="0"/>
    <cellStyle name="Обычный 2" xfId="1"/>
    <cellStyle name="Обычный 2 2" xfId="3"/>
    <cellStyle name="Обычный 2 3" xfId="14"/>
    <cellStyle name="Обычный 2 3 2" xfId="28"/>
    <cellStyle name="Обычный 2 4" xfId="8"/>
    <cellStyle name="Обычный 2 4 2" xfId="24"/>
    <cellStyle name="Обычный 2 5" xfId="7"/>
    <cellStyle name="Обычный 2 5 2" xfId="19"/>
    <cellStyle name="Обычный 2 5 3" xfId="13"/>
    <cellStyle name="Обычный 2 5 4" xfId="35"/>
    <cellStyle name="Обычный 2 6" xfId="21"/>
    <cellStyle name="Обычный 3" xfId="2"/>
    <cellStyle name="Обычный 3 2" xfId="15"/>
    <cellStyle name="Обычный 3 2 2" xfId="29"/>
    <cellStyle name="Обычный 3 3" xfId="9"/>
    <cellStyle name="Обычный 3 3 2" xfId="25"/>
    <cellStyle name="Обычный 3 4" xfId="22"/>
    <cellStyle name="Обычный 4" xfId="4"/>
    <cellStyle name="Обычный 4 2" xfId="16"/>
    <cellStyle name="Обычный 4 2 2" xfId="30"/>
    <cellStyle name="Обычный 4 3" xfId="10"/>
    <cellStyle name="Обычный 4 3 2" xfId="26"/>
    <cellStyle name="Обычный 4 4" xfId="23"/>
    <cellStyle name="Обычный 5" xfId="5"/>
    <cellStyle name="Обычный 5 10" xfId="20"/>
    <cellStyle name="Обычный 5 2" xfId="6"/>
    <cellStyle name="Обычный 5 2 2" xfId="18"/>
    <cellStyle name="Обычный 5 2 3" xfId="12"/>
    <cellStyle name="Обычный 5 2 4" xfId="32"/>
    <cellStyle name="Обычный 5 3" xfId="17"/>
    <cellStyle name="Обычный 5 3 2" xfId="31"/>
    <cellStyle name="Обычный 5 4" xfId="11"/>
    <cellStyle name="Обычный 5 4 2" xfId="27"/>
    <cellStyle name="Обычный 6" xfId="34"/>
    <cellStyle name="Обычный 7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27" sqref="N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1" t="s">
        <v>178</v>
      </c>
      <c r="B2" s="171"/>
      <c r="C2" s="171"/>
      <c r="D2" s="171"/>
      <c r="E2" s="171"/>
      <c r="F2" s="171"/>
      <c r="G2" s="171"/>
      <c r="H2" s="171"/>
      <c r="I2" s="171"/>
      <c r="J2" s="171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44927</v>
      </c>
      <c r="K4" s="110"/>
      <c r="L4" s="110"/>
      <c r="M4" s="110"/>
      <c r="N4" s="110"/>
    </row>
    <row r="5" spans="1:18">
      <c r="A5" s="1" t="s">
        <v>1</v>
      </c>
      <c r="E5" s="117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10"/>
      <c r="L8" s="172"/>
      <c r="M8" s="110"/>
      <c r="N8" s="110"/>
      <c r="O8" s="71" t="s">
        <v>83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10"/>
      <c r="L9" s="172"/>
      <c r="M9" s="110"/>
      <c r="N9" s="110"/>
      <c r="O9" s="71" t="s">
        <v>84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235195.65</v>
      </c>
      <c r="K10" s="110"/>
      <c r="L10" s="172"/>
      <c r="M10" s="110"/>
      <c r="N10" s="110"/>
      <c r="O10" s="71" t="s">
        <v>85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637147.65599999996</v>
      </c>
      <c r="K11" s="110"/>
      <c r="L11" s="172"/>
      <c r="M11" s="110"/>
      <c r="N11" s="110"/>
      <c r="O11" s="71" t="s">
        <v>86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486745.56</v>
      </c>
      <c r="K12" s="110"/>
      <c r="L12" s="172"/>
      <c r="M12" s="110"/>
      <c r="N12" s="110"/>
      <c r="O12" s="71" t="s">
        <v>87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150402.09599999999</v>
      </c>
      <c r="K13" s="110"/>
      <c r="L13" s="172"/>
      <c r="M13" s="110"/>
      <c r="N13" s="110"/>
      <c r="O13" s="71" t="s">
        <v>88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10"/>
      <c r="L14" s="172"/>
      <c r="M14" s="110"/>
      <c r="N14" s="110"/>
      <c r="O14" s="71" t="s">
        <v>89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660796.39</v>
      </c>
      <c r="K15" s="110"/>
      <c r="L15" s="172"/>
      <c r="M15" s="110"/>
      <c r="N15" s="110"/>
      <c r="O15" s="71" t="s">
        <v>90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660796.39</v>
      </c>
      <c r="K16" s="110"/>
      <c r="L16" s="172"/>
      <c r="M16" s="110"/>
      <c r="N16" s="110"/>
      <c r="O16" s="71" t="s">
        <v>91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10"/>
      <c r="L17" s="172"/>
      <c r="M17" s="110"/>
      <c r="N17" s="110"/>
      <c r="O17" s="71" t="s">
        <v>92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10"/>
      <c r="L18" s="172"/>
      <c r="M18" s="110"/>
      <c r="N18" s="110"/>
      <c r="O18" s="71" t="s">
        <v>93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10"/>
      <c r="L19" s="172"/>
      <c r="M19" s="110"/>
      <c r="N19" s="110"/>
      <c r="O19" s="71" t="s">
        <v>94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10"/>
      <c r="L20" s="172"/>
      <c r="M20" s="110"/>
      <c r="N20" s="110"/>
      <c r="O20" s="71" t="s">
        <v>95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660796.39</v>
      </c>
      <c r="K21" s="110"/>
      <c r="L21" s="172"/>
      <c r="M21" s="110"/>
      <c r="N21" s="110"/>
      <c r="O21" s="71" t="s">
        <v>96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10"/>
      <c r="L22" s="172"/>
      <c r="M22" s="110"/>
      <c r="N22" s="110"/>
      <c r="O22" s="71" t="s">
        <v>97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10"/>
      <c r="L23" s="172"/>
      <c r="M23" s="110"/>
      <c r="N23" s="110"/>
      <c r="O23" s="71" t="s">
        <v>98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211546.91599999997</v>
      </c>
      <c r="K24" s="110"/>
      <c r="L24" s="172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0"/>
      <c r="L27" s="173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158334.72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0"/>
      <c r="L28" s="173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9"/>
      <c r="C29" s="149"/>
      <c r="D29" s="149"/>
      <c r="E29" s="149"/>
      <c r="F29" s="150">
        <f>VLOOKUP(A29,ПТО!$A$39:$D$53,2,FALSE)</f>
        <v>126604.32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0"/>
      <c r="L29" s="173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46643.64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0"/>
      <c r="L30" s="173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38076.480000000003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0"/>
      <c r="L31" s="173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0"/>
      <c r="L32" s="173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12692.16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0"/>
      <c r="L33" s="173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50451.360000000001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0"/>
      <c r="L34" s="173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Работы по содержанию лифта (лифтов)</v>
      </c>
      <c r="B35" s="149"/>
      <c r="C35" s="149"/>
      <c r="D35" s="149"/>
      <c r="E35" s="149"/>
      <c r="F35" s="150">
        <f>VLOOKUP(A35,ПТО!$A$39:$D$53,2,FALSE)</f>
        <v>53941.68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0"/>
      <c r="L35" s="173"/>
      <c r="M35" s="116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0"/>
      <c r="L36" s="173"/>
      <c r="M36" s="116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0"/>
      <c r="L37" s="173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0"/>
      <c r="L38" s="173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0"/>
      <c r="L39" s="173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0"/>
      <c r="L40" s="173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0"/>
      <c r="L41" s="173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0"/>
      <c r="L42" s="173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10"/>
      <c r="L43" s="173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9" t="str">
        <f>ПТО!A3</f>
        <v>Механизированная уборка и вывоз снега с придомовой территории.</v>
      </c>
      <c r="B44" s="149"/>
      <c r="C44" s="149"/>
      <c r="D44" s="149"/>
      <c r="E44" s="149"/>
      <c r="F44" s="150">
        <f>VLOOKUP(A44,ПТО!$A$2:$D$31,4,FALSE)</f>
        <v>19800</v>
      </c>
      <c r="G44" s="150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0"/>
      <c r="L44" s="173"/>
      <c r="M44" s="116"/>
      <c r="N44" s="110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49" t="str">
        <f>ПТО!A4</f>
        <v>Замена доводчика на тамбурной двери.</v>
      </c>
      <c r="B45" s="149"/>
      <c r="C45" s="149"/>
      <c r="D45" s="149"/>
      <c r="E45" s="149"/>
      <c r="F45" s="150">
        <f>VLOOKUP(A45,ПТО!$A$2:$D$31,4,FALSE)</f>
        <v>2700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0"/>
      <c r="L45" s="173"/>
      <c r="M45" s="116"/>
      <c r="N45" s="110"/>
      <c r="O45" s="23" t="str">
        <f t="shared" si="1"/>
        <v>Замена доводчика на тамбурной двери.</v>
      </c>
      <c r="R45" s="22" t="s">
        <v>72</v>
      </c>
    </row>
    <row r="46" spans="1:18" ht="51" customHeight="1" outlineLevel="1">
      <c r="A46" s="149" t="str">
        <f>ПТО!A5</f>
        <v>Приобретение и установка светильника над подъездом.</v>
      </c>
      <c r="B46" s="149"/>
      <c r="C46" s="149"/>
      <c r="D46" s="149"/>
      <c r="E46" s="149"/>
      <c r="F46" s="150">
        <f>VLOOKUP(A46,ПТО!$A$2:$D$31,4,FALSE)</f>
        <v>8495.86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0"/>
      <c r="L46" s="173"/>
      <c r="M46" s="116"/>
      <c r="N46" s="110"/>
      <c r="O46" s="23" t="str">
        <f t="shared" si="1"/>
        <v>Приобретение и установка светильника над подъездом.</v>
      </c>
      <c r="R46" s="22" t="s">
        <v>72</v>
      </c>
    </row>
    <row r="47" spans="1:18" ht="51" customHeight="1" outlineLevel="1">
      <c r="A47" s="149" t="str">
        <f>ПТО!A6</f>
        <v>Приобретение и замена обратных клапанов (Ду 50 и 80).</v>
      </c>
      <c r="B47" s="149"/>
      <c r="C47" s="149"/>
      <c r="D47" s="149"/>
      <c r="E47" s="149"/>
      <c r="F47" s="150">
        <f>VLOOKUP(A47,ПТО!$A$2:$D$31,4,FALSE)</f>
        <v>1188</v>
      </c>
      <c r="G47" s="150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10"/>
      <c r="L47" s="173"/>
      <c r="M47" s="116"/>
      <c r="N47" s="110"/>
      <c r="O47" s="23" t="str">
        <f t="shared" si="1"/>
        <v>Приобретение и замена обратных клапанов (Ду 50 и 80).</v>
      </c>
      <c r="R47" s="22" t="s">
        <v>72</v>
      </c>
    </row>
    <row r="48" spans="1:18" ht="51" customHeight="1" outlineLevel="1">
      <c r="A48" s="149" t="str">
        <f>ПТО!A7</f>
        <v>Ремонт расходомера прибора учета тепловой энергии.</v>
      </c>
      <c r="B48" s="149"/>
      <c r="C48" s="149"/>
      <c r="D48" s="149"/>
      <c r="E48" s="149"/>
      <c r="F48" s="150">
        <f>VLOOKUP(A48,ПТО!$A$2:$D$31,4,FALSE)</f>
        <v>7830</v>
      </c>
      <c r="G48" s="150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10"/>
      <c r="L48" s="173"/>
      <c r="M48" s="116"/>
      <c r="N48" s="110"/>
      <c r="O48" s="23" t="str">
        <f t="shared" si="1"/>
        <v>Ремонт расходомера прибора учета тепловой энергии.</v>
      </c>
      <c r="R48" s="22" t="s">
        <v>72</v>
      </c>
    </row>
    <row r="49" spans="1:18" ht="51" customHeight="1" outlineLevel="1">
      <c r="A49" s="149" t="str">
        <f>ПТО!A8</f>
        <v>Приобретение и укладка грязезащитного покрытия в тамбурном помещении.</v>
      </c>
      <c r="B49" s="149"/>
      <c r="C49" s="149"/>
      <c r="D49" s="149"/>
      <c r="E49" s="149"/>
      <c r="F49" s="150">
        <f>VLOOKUP(A49,ПТО!$A$2:$D$31,4,FALSE)</f>
        <v>1980</v>
      </c>
      <c r="G49" s="150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10"/>
      <c r="L49" s="173"/>
      <c r="M49" s="116"/>
      <c r="N49" s="110"/>
      <c r="O49" s="23" t="str">
        <f t="shared" si="1"/>
        <v>Приобретение и укладка грязезащитного покрытия в тамбурном помещении.</v>
      </c>
      <c r="R49" s="22" t="s">
        <v>72</v>
      </c>
    </row>
    <row r="50" spans="1:18" ht="51" customHeight="1" outlineLevel="1">
      <c r="A50" s="149" t="str">
        <f>ПТО!A9</f>
        <v>Замена АКБ охранной сигнализации ИТП.</v>
      </c>
      <c r="B50" s="149"/>
      <c r="C50" s="149"/>
      <c r="D50" s="149"/>
      <c r="E50" s="149"/>
      <c r="F50" s="150">
        <f>VLOOKUP(A50,ПТО!$A$2:$D$31,4,FALSE)</f>
        <v>1255</v>
      </c>
      <c r="G50" s="150"/>
      <c r="H50" s="25" t="str">
        <f>VLOOKUP(A50,ПТО!$A$2:$D$31,2,FALSE)</f>
        <v>разово</v>
      </c>
      <c r="I50" s="151">
        <f>VLOOKUP(A50,ПТО!$A$2:$D$31,3,FALSE)</f>
        <v>1</v>
      </c>
      <c r="J50" s="151"/>
      <c r="K50" s="110"/>
      <c r="L50" s="173"/>
      <c r="M50" s="116"/>
      <c r="N50" s="110"/>
      <c r="O50" s="23" t="str">
        <f t="shared" si="1"/>
        <v>Замена АКБ охранной сигнализации ИТП.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0"/>
      <c r="L51" s="173"/>
      <c r="M51" s="116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0"/>
      <c r="L52" s="173"/>
      <c r="M52" s="116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0"/>
      <c r="L53" s="173"/>
      <c r="M53" s="116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0"/>
      <c r="L54" s="173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0"/>
      <c r="L55" s="173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0"/>
      <c r="L56" s="173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0"/>
      <c r="L57" s="173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0"/>
      <c r="L58" s="173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0"/>
      <c r="L59" s="173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0"/>
      <c r="L60" s="173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0"/>
      <c r="L61" s="173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0"/>
      <c r="L62" s="173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0"/>
      <c r="L63" s="173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0"/>
      <c r="L64" s="173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0"/>
      <c r="L65" s="173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0"/>
      <c r="L66" s="173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0"/>
      <c r="L67" s="173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0"/>
      <c r="L68" s="173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0"/>
      <c r="L69" s="173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0"/>
      <c r="L70" s="173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0"/>
      <c r="L72" s="173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0"/>
      <c r="L75" s="156"/>
      <c r="M75" s="110"/>
      <c r="N75" s="110"/>
      <c r="O75" s="71" t="s">
        <v>100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0"/>
      <c r="L76" s="156"/>
      <c r="M76" s="110"/>
      <c r="N76" s="110"/>
      <c r="O76" s="71" t="s">
        <v>101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0"/>
      <c r="L77" s="156"/>
      <c r="M77" s="110"/>
      <c r="N77" s="110"/>
      <c r="O77" s="71" t="s">
        <v>102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0"/>
      <c r="L78" s="156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8">
        <f t="shared" ref="J81:J90" si="2">VLOOKUP(O81,АО,3,FALSE)</f>
        <v>0</v>
      </c>
      <c r="K81" s="110"/>
      <c r="L81" s="174"/>
      <c r="M81" s="110"/>
      <c r="N81" s="110"/>
      <c r="O81" s="71" t="s">
        <v>104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8">
        <f t="shared" si="2"/>
        <v>0</v>
      </c>
      <c r="K82" s="110"/>
      <c r="L82" s="174"/>
      <c r="M82" s="110"/>
      <c r="N82" s="110"/>
      <c r="O82" s="71" t="s">
        <v>105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8">
        <f t="shared" si="2"/>
        <v>161799</v>
      </c>
      <c r="K83" s="110"/>
      <c r="L83" s="174"/>
      <c r="M83" s="110"/>
      <c r="N83" s="110"/>
      <c r="O83" s="71" t="s">
        <v>106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8">
        <f t="shared" si="2"/>
        <v>0</v>
      </c>
      <c r="K84" s="110"/>
      <c r="L84" s="174"/>
      <c r="M84" s="110"/>
      <c r="N84" s="110"/>
      <c r="O84" s="71" t="s">
        <v>107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8">
        <f t="shared" si="2"/>
        <v>0</v>
      </c>
      <c r="K85" s="110"/>
      <c r="L85" s="174"/>
      <c r="M85" s="110"/>
      <c r="N85" s="110"/>
      <c r="O85" s="71" t="s">
        <v>108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8">
        <f t="shared" si="2"/>
        <v>179647.8</v>
      </c>
      <c r="K86" s="110"/>
      <c r="L86" s="174"/>
      <c r="M86" s="110"/>
      <c r="N86" s="110"/>
      <c r="O86" s="71" t="s">
        <v>109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0"/>
      <c r="L87" s="174"/>
      <c r="M87" s="110"/>
      <c r="N87" s="110"/>
      <c r="O87" s="71" t="s">
        <v>110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0"/>
      <c r="L88" s="174"/>
      <c r="M88" s="110"/>
      <c r="N88" s="110"/>
      <c r="O88" s="71" t="s">
        <v>111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0"/>
      <c r="L89" s="174"/>
      <c r="M89" s="110"/>
      <c r="N89" s="110"/>
      <c r="O89" s="71" t="s">
        <v>112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8">
        <f t="shared" si="2"/>
        <v>0</v>
      </c>
      <c r="K90" s="110"/>
      <c r="L90" s="174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8" t="s">
        <v>48</v>
      </c>
      <c r="B93" s="158"/>
      <c r="C93" s="158"/>
      <c r="D93" s="161" t="s">
        <v>49</v>
      </c>
      <c r="E93" s="161"/>
      <c r="F93" s="10" t="s">
        <v>50</v>
      </c>
      <c r="G93" s="158" t="s">
        <v>51</v>
      </c>
      <c r="H93" s="158"/>
      <c r="I93" s="158"/>
      <c r="J93" s="158"/>
      <c r="K93" s="110"/>
      <c r="L93" s="110"/>
      <c r="M93" s="110"/>
      <c r="N93" s="110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281453.78999999998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206951.32</v>
      </c>
      <c r="L95" s="175"/>
      <c r="O95" s="1" t="s">
        <v>114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270379.52000000002</v>
      </c>
      <c r="L96" s="175"/>
      <c r="O96" s="1" t="s">
        <v>115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11074.26999999996</v>
      </c>
      <c r="L97" s="175"/>
      <c r="O97" s="1" t="s">
        <v>116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281453.78999999998</v>
      </c>
      <c r="L98" s="175"/>
      <c r="O98" s="1" t="s">
        <v>117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281453.78999999998</v>
      </c>
      <c r="L99" s="175"/>
      <c r="O99" s="1" t="s">
        <v>118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119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120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106190.37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7288.29</v>
      </c>
      <c r="L103" s="175"/>
      <c r="O103" s="1" t="s">
        <v>123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103738.98</v>
      </c>
      <c r="L104" s="175"/>
      <c r="O104" s="1" t="s">
        <v>124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2451.3899999999994</v>
      </c>
      <c r="L105" s="175"/>
      <c r="O105" s="1" t="s">
        <v>125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106190.37</v>
      </c>
      <c r="L106" s="175"/>
      <c r="O106" s="1" t="s">
        <v>126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106190.37</v>
      </c>
      <c r="L107" s="175"/>
      <c r="O107" s="1" t="s">
        <v>127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128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129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130386.42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7362.3</v>
      </c>
      <c r="L111" s="175"/>
      <c r="O111" s="1" t="s">
        <v>131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123419.74</v>
      </c>
      <c r="L112" s="175"/>
      <c r="O112" s="1" t="s">
        <v>132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6966.679999999993</v>
      </c>
      <c r="L113" s="175"/>
      <c r="O113" s="1" t="s">
        <v>133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130386.42</v>
      </c>
      <c r="L114" s="175"/>
      <c r="O114" s="1" t="s">
        <v>134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130386.42</v>
      </c>
      <c r="L115" s="175"/>
      <c r="O115" s="1" t="s">
        <v>135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136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137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59">
        <f>VLOOKUP("тко",АО,5,FALSE)</f>
        <v>126681.36</v>
      </c>
      <c r="H118" s="160"/>
      <c r="I118" s="160"/>
      <c r="J118" s="160"/>
      <c r="L118" s="48"/>
    </row>
    <row r="119" spans="1:15" ht="32.25" customHeight="1" outlineLevel="2">
      <c r="A119" s="157" t="str">
        <f t="shared" ref="A119:A125" si="8">IF(VLOOKUP("тко",АО,3,FALSE)&gt;0,VLOOKUP(O119,АО,2,FALSE),0)</f>
        <v>Общий объем потребления, нат. показ.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234.42</v>
      </c>
      <c r="L119" s="48"/>
      <c r="O119" s="1" t="s">
        <v>139</v>
      </c>
    </row>
    <row r="120" spans="1:15" ht="32.25" customHeight="1" outlineLevel="2">
      <c r="A120" s="157" t="str">
        <f t="shared" si="8"/>
        <v>Оплачено потребителями, руб.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129324.9</v>
      </c>
      <c r="L120" s="48"/>
      <c r="O120" s="1" t="s">
        <v>140</v>
      </c>
    </row>
    <row r="121" spans="1:15" ht="32.25" customHeight="1" outlineLevel="2">
      <c r="A121" s="157" t="str">
        <f t="shared" si="8"/>
        <v>Задолженность потребителей, руб.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0</v>
      </c>
      <c r="L121" s="48"/>
      <c r="O121" s="1" t="s">
        <v>141</v>
      </c>
    </row>
    <row r="122" spans="1:15" ht="32.25" customHeight="1" outlineLevel="2">
      <c r="A122" s="157" t="str">
        <f t="shared" si="8"/>
        <v>Начислено поставщиком (поставщиками) коммунального ресурса, руб.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126681.36</v>
      </c>
      <c r="L122" s="48"/>
      <c r="O122" s="1" t="s">
        <v>142</v>
      </c>
    </row>
    <row r="123" spans="1:15" ht="32.25" customHeight="1" outlineLevel="2">
      <c r="A123" s="157" t="str">
        <f t="shared" si="8"/>
        <v>Оплачено поставщику (поставщикам) коммунального ресурса, руб.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126681.36</v>
      </c>
      <c r="L123" s="48"/>
      <c r="O123" s="1" t="s">
        <v>143</v>
      </c>
    </row>
    <row r="124" spans="1:15" ht="32.25" customHeight="1" outlineLevel="2">
      <c r="A124" s="157" t="str">
        <f t="shared" si="8"/>
        <v>Задолженность перед поставщиком (поставщиками) коммунального ресурса, руб.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8"/>
      <c r="O124" s="1" t="s">
        <v>144</v>
      </c>
    </row>
    <row r="125" spans="1:15" ht="32.25" customHeight="1" outlineLevel="2">
      <c r="A125" s="157" t="str">
        <f t="shared" si="8"/>
        <v>Размер пени и штрафов, уплаченных поставщику (поставщикам) коммунального ресурса, руб.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59">
        <f>VLOOKUP("гвс",АО,5,FALSE)</f>
        <v>0</v>
      </c>
      <c r="H126" s="160"/>
      <c r="I126" s="160"/>
      <c r="J126" s="160"/>
      <c r="L126" s="48"/>
    </row>
    <row r="127" spans="1:15" ht="32.25" hidden="1" customHeight="1" outlineLevel="2">
      <c r="A127" s="157">
        <f t="shared" ref="A127:A133" si="10">IF(VLOOKUP("гвс",АО,3,FALSE)&gt;0,VLOOKUP(O127,АО,2,FALSE),0)</f>
        <v>0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57">
        <f t="shared" si="10"/>
        <v>0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0</v>
      </c>
      <c r="L128" s="48"/>
      <c r="O128" s="1" t="s">
        <v>148</v>
      </c>
    </row>
    <row r="129" spans="1:15" ht="32.25" hidden="1" customHeight="1" outlineLevel="2">
      <c r="A129" s="157">
        <f t="shared" si="10"/>
        <v>0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57">
        <f t="shared" si="10"/>
        <v>0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57">
        <f t="shared" si="10"/>
        <v>0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57">
        <f t="shared" si="10"/>
        <v>0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57">
        <f t="shared" si="10"/>
        <v>0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8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0</v>
      </c>
      <c r="O144" t="s">
        <v>171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7</v>
      </c>
      <c r="L145" s="15"/>
      <c r="O145" t="s">
        <v>172</v>
      </c>
    </row>
    <row r="146" spans="1:15" ht="30" customHeight="1" outlineLevel="1">
      <c r="A146" s="157" t="s">
        <v>174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87908.9</v>
      </c>
      <c r="O146" t="s">
        <v>173</v>
      </c>
    </row>
    <row r="149" spans="1:15" ht="52.5" customHeight="1">
      <c r="A149" s="153" t="s">
        <v>179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52" t="s">
        <v>191</v>
      </c>
      <c r="B154" s="152"/>
      <c r="C154" s="152"/>
      <c r="D154" s="152"/>
      <c r="E154" s="27">
        <f>ПТО!G1</f>
        <v>-454365.42</v>
      </c>
    </row>
    <row r="155" spans="1:15" ht="34.5" customHeight="1">
      <c r="A155" s="154" t="s">
        <v>190</v>
      </c>
      <c r="B155" s="154"/>
      <c r="C155" s="154"/>
      <c r="D155" s="154"/>
      <c r="E155" s="28">
        <f>J13</f>
        <v>150402.09599999999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Механизированная уборка и вывоз снега с придомовой территории.</v>
      </c>
      <c r="B159" s="149"/>
      <c r="C159" s="149"/>
      <c r="D159" s="149"/>
      <c r="E159" s="149"/>
      <c r="F159" s="150">
        <f t="shared" si="15"/>
        <v>19800</v>
      </c>
      <c r="G159" s="150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49" t="str">
        <f t="shared" si="14"/>
        <v>Замена доводчика на тамбурной двери.</v>
      </c>
      <c r="B160" s="149"/>
      <c r="C160" s="149"/>
      <c r="D160" s="149"/>
      <c r="E160" s="149"/>
      <c r="F160" s="150">
        <f t="shared" si="15"/>
        <v>2700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Замена доводчика на тамбурной двери.</v>
      </c>
    </row>
    <row r="161" spans="1:14" ht="28.5" customHeight="1">
      <c r="A161" s="149" t="str">
        <f>IF(N161&gt;0,N161,0)</f>
        <v>Приобретение и установка светильника над подъездом.</v>
      </c>
      <c r="B161" s="149"/>
      <c r="C161" s="149"/>
      <c r="D161" s="149"/>
      <c r="E161" s="149"/>
      <c r="F161" s="150">
        <f t="shared" si="15"/>
        <v>8495.86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Приобретение и установка светильника над подъездом.</v>
      </c>
    </row>
    <row r="162" spans="1:14" ht="28.5" customHeight="1">
      <c r="A162" s="149" t="str">
        <f t="shared" si="14"/>
        <v>Приобретение и замена обратных клапанов (Ду 50 и 80).</v>
      </c>
      <c r="B162" s="149"/>
      <c r="C162" s="149"/>
      <c r="D162" s="149"/>
      <c r="E162" s="149"/>
      <c r="F162" s="150">
        <f t="shared" si="15"/>
        <v>1188</v>
      </c>
      <c r="G162" s="150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Приобретение и замена обратных клапанов (Ду 50 и 80).</v>
      </c>
    </row>
    <row r="163" spans="1:14" ht="28.5" customHeight="1">
      <c r="A163" s="149" t="str">
        <f t="shared" si="14"/>
        <v>Ремонт расходомера прибора учета тепловой энергии.</v>
      </c>
      <c r="B163" s="149"/>
      <c r="C163" s="149"/>
      <c r="D163" s="149"/>
      <c r="E163" s="149"/>
      <c r="F163" s="150">
        <f t="shared" si="15"/>
        <v>7830</v>
      </c>
      <c r="G163" s="150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Ремонт расходомера прибора учета тепловой энергии.</v>
      </c>
    </row>
    <row r="164" spans="1:14" ht="28.5" customHeight="1">
      <c r="A164" s="149" t="str">
        <f t="shared" ref="A164:A187" si="18">IF(N164&gt;0,N164,0)</f>
        <v>Приобретение и укладка грязезащитного покрытия в тамбурном помещении.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1980</v>
      </c>
      <c r="G164" s="150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Приобретение и укладка грязезащитного покрытия в тамбурном помещении.</v>
      </c>
    </row>
    <row r="165" spans="1:14" ht="28.5" customHeight="1">
      <c r="A165" s="149" t="str">
        <f t="shared" si="18"/>
        <v>Замена АКБ охранной сигнализации ИТП.</v>
      </c>
      <c r="B165" s="149"/>
      <c r="C165" s="149"/>
      <c r="D165" s="149"/>
      <c r="E165" s="149"/>
      <c r="F165" s="150">
        <f t="shared" si="19"/>
        <v>1255</v>
      </c>
      <c r="G165" s="150"/>
      <c r="H165" s="29" t="str">
        <f t="shared" si="16"/>
        <v>разово</v>
      </c>
      <c r="I165" s="151">
        <f t="shared" si="20"/>
        <v>1</v>
      </c>
      <c r="J165" s="151"/>
      <c r="M165" s="22" t="s">
        <v>72</v>
      </c>
      <c r="N165" s="1" t="str">
        <v>Замена АКБ охранной сигнализации ИТП.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0">
        <f t="shared" si="19"/>
        <v>0</v>
      </c>
      <c r="G166" s="150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52" t="s">
        <v>189</v>
      </c>
      <c r="B190" s="152"/>
      <c r="C190" s="152"/>
      <c r="D190" s="152"/>
      <c r="E190" s="27">
        <f>SUM(F158:G187)</f>
        <v>51348.86</v>
      </c>
    </row>
    <row r="191" spans="1:14" ht="51.75" customHeight="1">
      <c r="A191" s="152" t="s">
        <v>188</v>
      </c>
      <c r="B191" s="152"/>
      <c r="C191" s="152"/>
      <c r="D191" s="152"/>
      <c r="E191" s="27">
        <f>E190+E154-E155</f>
        <v>-553418.65599999996</v>
      </c>
    </row>
    <row r="192" spans="1:14">
      <c r="A192" s="105" t="s">
        <v>175</v>
      </c>
    </row>
    <row r="193" spans="1:10" ht="62.25" customHeight="1">
      <c r="A193" s="177" t="s">
        <v>187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50">
        <f>ПТО!G12</f>
        <v>1200</v>
      </c>
      <c r="I194" s="51" t="s">
        <v>75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50">
        <f>ПТО!G13</f>
        <v>8100</v>
      </c>
      <c r="I195" s="51" t="s">
        <v>75</v>
      </c>
    </row>
    <row r="196" spans="1:10" ht="18.75" customHeight="1">
      <c r="A196" s="176" t="str">
        <f>ПТО!F14</f>
        <v xml:space="preserve">  -  ремонт подъезда</v>
      </c>
      <c r="B196" s="176"/>
      <c r="C196" s="176"/>
      <c r="D196" s="176"/>
      <c r="E196" s="176"/>
      <c r="F196" s="176"/>
      <c r="G196" s="176"/>
      <c r="H196" s="50">
        <f>ПТО!G14</f>
        <v>350000</v>
      </c>
      <c r="I196" s="51" t="s">
        <v>75</v>
      </c>
    </row>
    <row r="197" spans="1:10" ht="34.5" customHeight="1">
      <c r="A197" s="176" t="str">
        <f>ПТО!F15</f>
        <v xml:space="preserve">  -  механизированная уборка и вывоз снега с придомовой территории</v>
      </c>
      <c r="B197" s="176"/>
      <c r="C197" s="176"/>
      <c r="D197" s="176"/>
      <c r="E197" s="176"/>
      <c r="F197" s="176"/>
      <c r="G197" s="176"/>
      <c r="H197" s="50">
        <f>ПТО!G15</f>
        <v>20000</v>
      </c>
      <c r="I197" s="51" t="s">
        <v>75</v>
      </c>
    </row>
    <row r="198" spans="1:10" ht="18.75" customHeight="1">
      <c r="A198" s="176" t="str">
        <f>ПТО!F16</f>
        <v xml:space="preserve">  -  замена входной двери</v>
      </c>
      <c r="B198" s="176"/>
      <c r="C198" s="176"/>
      <c r="D198" s="176"/>
      <c r="E198" s="176"/>
      <c r="F198" s="176"/>
      <c r="G198" s="176"/>
      <c r="H198" s="50">
        <f>ПТО!G16</f>
        <v>50000</v>
      </c>
      <c r="I198" s="53" t="s">
        <v>75</v>
      </c>
    </row>
    <row r="199" spans="1:10" ht="18.75" hidden="1" customHeight="1">
      <c r="A199" s="176">
        <f>ПТО!F17</f>
        <v>0</v>
      </c>
      <c r="B199" s="176"/>
      <c r="C199" s="176"/>
      <c r="D199" s="176"/>
      <c r="E199" s="176"/>
      <c r="F199" s="176"/>
      <c r="G199" s="176"/>
      <c r="H199" s="50">
        <f>ПТО!G17</f>
        <v>0</v>
      </c>
      <c r="I199" s="51" t="s">
        <v>75</v>
      </c>
    </row>
    <row r="200" spans="1:10" hidden="1">
      <c r="A200" s="176">
        <f>ПТО!F18</f>
        <v>0</v>
      </c>
      <c r="B200" s="176"/>
      <c r="C200" s="176"/>
      <c r="D200" s="176"/>
      <c r="E200" s="176"/>
      <c r="F200" s="176"/>
      <c r="G200" s="176"/>
      <c r="H200" s="50">
        <f>ПТО!G18</f>
        <v>0</v>
      </c>
      <c r="I200" s="51" t="s">
        <v>75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50">
        <f>ПТО!G19</f>
        <v>0</v>
      </c>
      <c r="I201" s="51" t="s">
        <v>75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50">
        <f>ПТО!G20</f>
        <v>0</v>
      </c>
      <c r="I202" s="51" t="s">
        <v>75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50">
        <f>ПТО!G21</f>
        <v>0</v>
      </c>
      <c r="I203" s="51" t="s">
        <v>75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50">
        <f>ПТО!G22</f>
        <v>0</v>
      </c>
      <c r="I204" s="51" t="s">
        <v>75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50">
        <f>ПТО!G23</f>
        <v>0</v>
      </c>
      <c r="I205" s="51" t="s">
        <v>75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50">
        <f>ПТО!G24</f>
        <v>0</v>
      </c>
      <c r="I206" s="51" t="s">
        <v>75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50">
        <f>ПТО!G25</f>
        <v>0</v>
      </c>
      <c r="I207" s="51" t="s">
        <v>75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50">
        <f>ПТО!G26</f>
        <v>0</v>
      </c>
      <c r="I208" s="51" t="s">
        <v>75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50">
        <f>ПТО!G27</f>
        <v>0</v>
      </c>
      <c r="I209" s="51" t="s">
        <v>75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50">
        <f>ПТО!G28</f>
        <v>0</v>
      </c>
      <c r="I210" s="51" t="s">
        <v>75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50">
        <f>ПТО!G29</f>
        <v>0</v>
      </c>
      <c r="I211" s="51" t="s">
        <v>75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50">
        <f>ПТО!G30</f>
        <v>0</v>
      </c>
      <c r="I212" s="51" t="s">
        <v>75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429300</v>
      </c>
      <c r="I214" s="57" t="s">
        <v>78</v>
      </c>
    </row>
  </sheetData>
  <sheetProtection algorithmName="SHA-512" hashValue="0/Ofnvc/6s33slTikccNKRWWUxXhcJwuNXMlTvY+WF96KWFKkK4Ka+r9sJlvdDTf4Q8C/UnMYE+TyOO360kpTg==" saltValue="+6T4dT+dmqHtjknG1va4T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191</v>
      </c>
      <c r="G1" s="102">
        <f>-454365.42</f>
        <v>-454365.42</v>
      </c>
    </row>
    <row r="2" spans="1:12" ht="18.75" customHeight="1">
      <c r="A2" s="146" t="s">
        <v>73</v>
      </c>
      <c r="B2" s="147" t="s">
        <v>180</v>
      </c>
      <c r="C2" s="147">
        <v>1</v>
      </c>
      <c r="D2" s="148">
        <v>8100</v>
      </c>
      <c r="E2" s="141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5" t="s">
        <v>184</v>
      </c>
      <c r="B3" s="126" t="s">
        <v>183</v>
      </c>
      <c r="C3" s="43">
        <v>1</v>
      </c>
      <c r="D3" s="122">
        <v>19800</v>
      </c>
      <c r="E3" s="131" t="s">
        <v>192</v>
      </c>
      <c r="F3" s="30"/>
      <c r="G3" s="30"/>
      <c r="L3" s="33" t="str">
        <f t="shared" si="0"/>
        <v>ТР</v>
      </c>
    </row>
    <row r="4" spans="1:12" ht="18.75" customHeight="1">
      <c r="A4" s="132" t="s">
        <v>193</v>
      </c>
      <c r="B4" s="118" t="s">
        <v>183</v>
      </c>
      <c r="C4" s="118">
        <v>1</v>
      </c>
      <c r="D4" s="133">
        <v>2700</v>
      </c>
      <c r="E4" s="123" t="s">
        <v>197</v>
      </c>
      <c r="F4" s="30"/>
      <c r="G4" s="30"/>
      <c r="L4" s="33" t="str">
        <f t="shared" si="0"/>
        <v>ТР</v>
      </c>
    </row>
    <row r="5" spans="1:12" ht="18.75" customHeight="1">
      <c r="A5" s="134" t="s">
        <v>195</v>
      </c>
      <c r="B5" s="135" t="s">
        <v>183</v>
      </c>
      <c r="C5" s="136">
        <v>1</v>
      </c>
      <c r="D5" s="47">
        <v>8495.86</v>
      </c>
      <c r="E5" s="137" t="s">
        <v>198</v>
      </c>
      <c r="F5" s="45"/>
      <c r="G5" s="45"/>
      <c r="K5" s="47"/>
      <c r="L5" s="33" t="str">
        <f t="shared" si="0"/>
        <v>ТР</v>
      </c>
    </row>
    <row r="6" spans="1:12" ht="18.75" customHeight="1">
      <c r="A6" s="138" t="s">
        <v>194</v>
      </c>
      <c r="B6" s="118" t="s">
        <v>183</v>
      </c>
      <c r="C6" s="118">
        <v>1</v>
      </c>
      <c r="D6" s="133">
        <v>1188</v>
      </c>
      <c r="E6" s="123" t="s">
        <v>201</v>
      </c>
      <c r="F6" s="45"/>
      <c r="G6" s="45"/>
      <c r="K6" s="47"/>
      <c r="L6" s="33" t="str">
        <f t="shared" si="0"/>
        <v>ТР</v>
      </c>
    </row>
    <row r="7" spans="1:12" ht="18.75" customHeight="1">
      <c r="A7" s="132" t="s">
        <v>196</v>
      </c>
      <c r="B7" s="139" t="s">
        <v>183</v>
      </c>
      <c r="C7" s="118">
        <v>1</v>
      </c>
      <c r="D7" s="140">
        <v>7830</v>
      </c>
      <c r="E7" s="141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142" t="s">
        <v>199</v>
      </c>
      <c r="B8" s="143" t="s">
        <v>183</v>
      </c>
      <c r="C8" s="118">
        <v>1</v>
      </c>
      <c r="D8" s="47">
        <v>1980</v>
      </c>
      <c r="E8" s="141" t="s">
        <v>203</v>
      </c>
      <c r="F8" s="46"/>
      <c r="G8" s="46"/>
      <c r="K8" s="44"/>
      <c r="L8" s="33" t="str">
        <f t="shared" si="0"/>
        <v>ТР</v>
      </c>
    </row>
    <row r="9" spans="1:12">
      <c r="A9" s="144" t="s">
        <v>200</v>
      </c>
      <c r="B9" s="145" t="s">
        <v>183</v>
      </c>
      <c r="C9" s="118">
        <v>1</v>
      </c>
      <c r="D9" s="47">
        <v>1255</v>
      </c>
      <c r="E9" s="141" t="s">
        <v>204</v>
      </c>
      <c r="F9" s="45"/>
      <c r="G9" s="45"/>
      <c r="K9" s="44"/>
      <c r="L9" s="33" t="str">
        <f t="shared" si="0"/>
        <v>ТР</v>
      </c>
    </row>
    <row r="10" spans="1:12">
      <c r="A10" s="119"/>
      <c r="B10" s="120"/>
      <c r="C10" s="121"/>
      <c r="D10" s="122"/>
      <c r="E10" s="123"/>
      <c r="L10" s="33">
        <f t="shared" si="0"/>
        <v>0</v>
      </c>
    </row>
    <row r="11" spans="1:12" ht="94.5">
      <c r="A11" s="30"/>
      <c r="F11" s="112" t="s">
        <v>187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15.75">
      <c r="A14" s="30"/>
      <c r="F14" s="113" t="s">
        <v>182</v>
      </c>
      <c r="G14" s="114">
        <v>350000</v>
      </c>
      <c r="L14" s="33">
        <f t="shared" si="0"/>
        <v>0</v>
      </c>
    </row>
    <row r="15" spans="1:12" ht="31.5">
      <c r="A15" s="30"/>
      <c r="F15" s="113" t="s">
        <v>185</v>
      </c>
      <c r="G15" s="128">
        <v>20000</v>
      </c>
      <c r="L15" s="33">
        <f t="shared" si="0"/>
        <v>0</v>
      </c>
    </row>
    <row r="16" spans="1:12" ht="15.75">
      <c r="A16" s="30"/>
      <c r="F16" s="129" t="s">
        <v>186</v>
      </c>
      <c r="G16" s="130">
        <v>50000</v>
      </c>
      <c r="L16" s="33">
        <f t="shared" si="0"/>
        <v>0</v>
      </c>
    </row>
    <row r="17" spans="1:12">
      <c r="A17" s="30"/>
      <c r="F17" s="10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158334.72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158334.72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126604.32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126604.32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46643.64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46643.64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38076.480000000003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38076.480000000003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12692.16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12692.16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50451.360000000001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50451.360000000001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53941.68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53941.68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4"/>
      <c r="C47" s="125"/>
      <c r="D47" s="49"/>
      <c r="E47" s="124">
        <v>799.2</v>
      </c>
      <c r="F47" s="124">
        <v>324.7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09YUd+WAGggsPBSlDydg44YZx11MZlcvKmuZ6qXmrtlM9KK9TcQsdVtQTGheDycjffIljm34Pj8p8696muuGaw==" saltValue="trzoPnGWs0uS3MxEwk2If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3" sqref="C3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2644.2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235195.65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637147.65599999996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486745.56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F1*4.74*12</f>
        <v>150402.09599999999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660796.39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660796.39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660796.39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211546.91599999997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0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0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0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0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9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9"/>
      <c r="N26" s="64"/>
    </row>
    <row r="27" spans="1:15" ht="18.75" customHeight="1">
      <c r="A27" s="71" t="s">
        <v>106</v>
      </c>
      <c r="B27" s="76" t="s">
        <v>4</v>
      </c>
      <c r="C27" s="87">
        <v>161799</v>
      </c>
      <c r="D27" s="82" t="s">
        <v>60</v>
      </c>
      <c r="E27" s="65"/>
      <c r="F27" s="65"/>
      <c r="G27" s="65"/>
      <c r="H27" s="65"/>
      <c r="I27" s="65"/>
      <c r="J27" s="65"/>
      <c r="M27" s="179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9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9"/>
      <c r="N29" s="64"/>
    </row>
    <row r="30" spans="1:15" ht="18.75" customHeight="1">
      <c r="A30" s="71" t="s">
        <v>109</v>
      </c>
      <c r="B30" s="76" t="s">
        <v>18</v>
      </c>
      <c r="C30" s="87">
        <v>179647.8</v>
      </c>
      <c r="D30" s="82" t="s">
        <v>66</v>
      </c>
      <c r="E30" s="65"/>
      <c r="F30" s="65"/>
      <c r="G30" s="65"/>
      <c r="H30" s="65"/>
      <c r="I30" s="65"/>
      <c r="J30" s="65"/>
      <c r="M30" s="179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9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9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9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9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281453.78999999998</v>
      </c>
      <c r="F37" s="95" t="s">
        <v>168</v>
      </c>
      <c r="G37" s="67"/>
      <c r="H37" s="67"/>
      <c r="I37" s="67"/>
      <c r="L37" s="64"/>
      <c r="M37" s="178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206951.32</v>
      </c>
      <c r="D38" s="95" t="s">
        <v>166</v>
      </c>
      <c r="E38" s="69"/>
      <c r="G38" s="68"/>
      <c r="H38" s="68"/>
      <c r="L38" s="64"/>
      <c r="M38" s="178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270379.52000000002</v>
      </c>
      <c r="D39" s="95" t="s">
        <v>167</v>
      </c>
      <c r="E39" s="127"/>
      <c r="G39" s="68"/>
      <c r="H39" s="68"/>
      <c r="L39" s="64"/>
      <c r="M39" s="178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11074.26999999996</v>
      </c>
      <c r="D40" s="81" t="s">
        <v>59</v>
      </c>
      <c r="E40" s="127"/>
      <c r="G40" s="68"/>
      <c r="H40" s="68"/>
      <c r="L40" s="64"/>
      <c r="M40" s="178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281453.78999999998</v>
      </c>
      <c r="D41" s="81" t="s">
        <v>59</v>
      </c>
      <c r="E41" s="127"/>
      <c r="G41" s="68"/>
      <c r="H41" s="68"/>
      <c r="L41" s="64"/>
      <c r="M41" s="178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281453.78999999998</v>
      </c>
      <c r="D42" s="81" t="s">
        <v>59</v>
      </c>
      <c r="E42" s="69"/>
      <c r="G42" s="68"/>
      <c r="H42" s="68"/>
      <c r="L42" s="64"/>
      <c r="M42" s="178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8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8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106190.37</v>
      </c>
      <c r="F45" s="95" t="s">
        <v>168</v>
      </c>
      <c r="G45" s="67"/>
      <c r="H45" s="67"/>
      <c r="L45" s="64"/>
      <c r="M45" s="178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7288.29</v>
      </c>
      <c r="D46" s="95" t="s">
        <v>169</v>
      </c>
      <c r="E46" s="69"/>
      <c r="G46" s="68"/>
      <c r="H46" s="68"/>
      <c r="L46" s="64"/>
      <c r="M46" s="178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103738.98</v>
      </c>
      <c r="D47" s="95" t="s">
        <v>167</v>
      </c>
      <c r="E47" s="69"/>
      <c r="G47" s="68"/>
      <c r="H47" s="68"/>
      <c r="L47" s="64"/>
      <c r="M47" s="178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2451.3899999999994</v>
      </c>
      <c r="D48" s="81" t="s">
        <v>59</v>
      </c>
      <c r="E48" s="69"/>
      <c r="G48" s="68"/>
      <c r="H48" s="68"/>
      <c r="L48" s="64"/>
      <c r="M48" s="178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106190.37</v>
      </c>
      <c r="D49" s="81" t="s">
        <v>59</v>
      </c>
      <c r="E49" s="69"/>
      <c r="G49" s="68"/>
      <c r="H49" s="68"/>
      <c r="L49" s="64"/>
      <c r="M49" s="178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106190.37</v>
      </c>
      <c r="D50" s="81" t="s">
        <v>59</v>
      </c>
      <c r="E50" s="69"/>
      <c r="G50" s="68"/>
      <c r="H50" s="68"/>
      <c r="L50" s="64"/>
      <c r="M50" s="178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8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8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130386.42</v>
      </c>
      <c r="F53" s="95" t="s">
        <v>168</v>
      </c>
      <c r="G53" s="67"/>
      <c r="H53" s="67"/>
      <c r="L53" s="64"/>
      <c r="M53" s="178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7362.3</v>
      </c>
      <c r="D54" s="95" t="s">
        <v>169</v>
      </c>
      <c r="E54" s="70"/>
      <c r="F54" s="90"/>
      <c r="G54" s="65"/>
      <c r="H54" s="65"/>
      <c r="L54" s="64"/>
      <c r="M54" s="178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123419.74</v>
      </c>
      <c r="D55" s="95" t="s">
        <v>167</v>
      </c>
      <c r="E55" s="70"/>
      <c r="G55" s="65"/>
      <c r="H55" s="65"/>
      <c r="L55" s="64"/>
      <c r="M55" s="178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6966.679999999993</v>
      </c>
      <c r="D56" s="81" t="s">
        <v>59</v>
      </c>
      <c r="E56" s="70"/>
      <c r="G56" s="65"/>
      <c r="H56" s="65"/>
      <c r="L56" s="64"/>
      <c r="M56" s="178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130386.42</v>
      </c>
      <c r="D57" s="81" t="s">
        <v>59</v>
      </c>
      <c r="E57" s="70"/>
      <c r="G57" s="65"/>
      <c r="H57" s="65"/>
      <c r="L57" s="64"/>
      <c r="M57" s="178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130386.42</v>
      </c>
      <c r="D58" s="81" t="s">
        <v>59</v>
      </c>
      <c r="E58" s="70"/>
      <c r="G58" s="65"/>
      <c r="H58" s="65"/>
      <c r="L58" s="64"/>
      <c r="M58" s="178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8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8"/>
      <c r="N60" s="64"/>
      <c r="O60" s="64"/>
    </row>
    <row r="61" spans="1:15" ht="15.75">
      <c r="A61" s="74" t="s">
        <v>138</v>
      </c>
      <c r="B61" s="78" t="s">
        <v>79</v>
      </c>
      <c r="C61" s="97" t="str">
        <f>IF(E61&gt;0,"Предоставляется",0)</f>
        <v>Предоставляется</v>
      </c>
      <c r="D61" s="97" t="s">
        <v>55</v>
      </c>
      <c r="E61" s="96">
        <v>126681.36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234.42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129324.9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126681.36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126681.36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>
        <f>IF(E69&gt;0,"Предоставляется",0)</f>
        <v>0</v>
      </c>
      <c r="D69" s="97" t="s">
        <v>55</v>
      </c>
      <c r="E69" s="96"/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/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/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/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/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/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/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7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87908.9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2024-03-28T05:20:33Z</dcterms:modified>
</cp:coreProperties>
</file>