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2" i="1"/>
  <c r="A121" i="1"/>
  <c r="G118" i="1"/>
  <c r="F118" i="1"/>
  <c r="A118" i="1"/>
  <c r="J117" i="1"/>
  <c r="J112" i="1"/>
  <c r="J111" i="1"/>
  <c r="A117" i="1"/>
  <c r="A115" i="1"/>
  <c r="A114" i="1"/>
  <c r="A113" i="1"/>
  <c r="A111" i="1"/>
  <c r="G110" i="1"/>
  <c r="F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A94" i="1"/>
  <c r="K94" i="1"/>
  <c r="D94" i="1" l="1"/>
  <c r="A100" i="1"/>
  <c r="A123" i="1"/>
  <c r="A141" i="1"/>
  <c r="A99" i="1"/>
  <c r="F134" i="1"/>
  <c r="A95" i="1"/>
  <c r="A119" i="1"/>
  <c r="A125" i="1"/>
  <c r="A137" i="1"/>
  <c r="D110" i="1"/>
  <c r="A112" i="1"/>
  <c r="A138" i="1"/>
  <c r="A97" i="1"/>
  <c r="A106" i="1"/>
  <c r="F94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<sst xmlns="http://schemas.openxmlformats.org/spreadsheetml/2006/main" count="556" uniqueCount="204">
  <si>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</si>
  <si>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</si>
  <si>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</si>
  <si>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</si>
  <si>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</si>
  <si>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</si>
  <si>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</si>
  <si>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</si>
  <si>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</si>
  <si>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</si>
  <si>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</si>
  <si>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</si>
  <si>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</si>
  <si>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</si>
  <si>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</si>
  <si>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</si>
  <si>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</si>
  <si>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</si>
  <si>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</si>
  <si>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</si>
  <si>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</si>
  <si>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</si>
  <si>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</si>
  <si>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</si>
  <si>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</si>
  <si>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</si>
  <si>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</si>
  <si>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</si>
  <si>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</si>
  <si>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</si>
  <si>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</si>
  <si>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</si>
  <si>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</si>
  <si>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</si>
  <si>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</si>
  <si>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</si>
  <si>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</si>
  <si>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</si>
  <si>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</si>
  <si>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</si>
  <si>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</si>
  <si>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</si>
  <si>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</si>
  <si>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</si>
  <si>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</si>
  <si>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</si>
  <si>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</si>
  <si>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</si>
  <si>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</si>
  <si>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</si>
  <si>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</si>
  <si>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</si>
  <si>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</si>
  <si>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</si>
  <si>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</si>
  <si>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</si>
  <si>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</si>
  <si>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</si>
  <si>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</si>
  <si>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</si>
  <si>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</si>
  <si>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</si>
  <si>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</si>
  <si>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</si>
  <si>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</si>
  <si>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</si>
  <si>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</si>
  <si>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</si>
  <si>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</si>
  <si>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</si>
  <si>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</si>
  <si>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</si>
  <si>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</si>
  <si>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</si>
  <si>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</si>
  <si>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</si>
  <si>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</si>
  <si>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</si>
  <si>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</si>
  <si>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</si>
  <si>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</si>
  <si>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</si>
  <si>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</si>
  <si>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</si>
  <si>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</si>
  <si>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</si>
  <si>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</si>
  <si>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</si>
  <si>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</si>
  <si>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</si>
  <si>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</si>
  <si>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</si>
  <si>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</si>
  <si>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</si>
  <si>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</si>
  <si>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</si>
  <si>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</si>
  <si>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</si>
  <si>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</si>
  <si>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</si>
  <si>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</si>
  <si>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</si>
  <si>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</si>
  <si>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</si>
  <si>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</si>
  <si>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</si>
  <si>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</si>
  <si>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</si>
  <si>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</si>
  <si>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</si>
  <si>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</si>
  <si>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</si>
  <si>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</si>
  <si>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</si>
  <si>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</si>
  <si>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</si>
  <si>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</si>
  <si>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</si>
  <si>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</si>
  <si>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</si>
  <si>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</si>
  <si>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</si>
  <si>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</si>
  <si>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</si>
  <si>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</si>
  <si>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</si>
  <si>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</si>
  <si>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</si>
  <si>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</si>
  <si>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</si>
  <si>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</si>
  <si>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</si>
  <si>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</si>
  <si>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</si>
  <si>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</si>
  <si>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</si>
  <si>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</si>
  <si>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</si>
  <si>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</si>
  <si>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</si>
  <si>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</si>
  <si>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</si>
  <si>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</si>
  <si>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</si>
  <si>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</si>
  <si>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</si>
  <si>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</si>
  <si>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</si>
  <si>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</si>
  <si>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</si>
  <si>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</si>
  <si>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</si>
  <si>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</si>
  <si>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</si>
  <si>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</si>
  <si>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</si>
  <si>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</si>
  <si>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</si>
  <si>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</si>
  <si>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</si>
  <si>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</si>
  <si>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</si>
  <si>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</si>
  <si>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</si>
  <si>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</si>
  <si>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</si>
  <si>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</si>
  <si>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</si>
  <si>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</si>
  <si>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</si>
  <si>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</si>
  <si>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</si>
  <si>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</si>
  <si>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</si>
  <si>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</si>
  <si>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77</t>
  </si>
  <si>
    <t>Изготовление и монтаж ограждения газона.</t>
  </si>
  <si>
    <t xml:space="preserve">ежемесячно </t>
  </si>
  <si>
    <t>разово</t>
  </si>
  <si>
    <t>площадь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</si>
  <si>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</si>
  <si>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</si>
  <si>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</si>
  <si>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</si>
  <si>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</si>
  <si>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Отчет об исполнении договора управления многоквартирного дома 
Березовый, 77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</si>
  <si>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</si>
  <si>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</si>
  <si>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Приобретение и установка таблички по пожарной безопасности.</t>
  </si>
  <si>
    <t>АВР 1/20 от 05.03.2020, счет от 12.03.2020</t>
  </si>
  <si>
    <t>Монтаж системы видеонаблюдения.</t>
  </si>
  <si>
    <t>АВР 3/20 от 08.06.2020, Решение, схема, счет №537 от 21.04.2020</t>
  </si>
  <si>
    <t>АВР 2/20 от 18.05.2020</t>
  </si>
  <si>
    <t>Замена прибора учета электрической энергии.</t>
  </si>
  <si>
    <t>Замена прибора учета ХВС.</t>
  </si>
  <si>
    <t>АВР 4/20 от 05.08.2020, счет №474 от 17.07.2020</t>
  </si>
  <si>
    <t>Приобретение и установка профлиста на приямки.</t>
  </si>
  <si>
    <t>АВР 5/20 от 07.10.2020, Решение, счет №238 от 21.08.2020</t>
  </si>
  <si>
    <t>Ремонт прибора учета тепловой энергии.</t>
  </si>
  <si>
    <t>АВР 8/20 от 07.12.2020, Решение, Калькуляция, счет №26 от 24.03.2020</t>
  </si>
  <si>
    <t>Утепление двери в подвальное помещение (пеноплекс).</t>
  </si>
  <si>
    <t>АВР 6/20 от 17.11.2020, Решение</t>
  </si>
  <si>
    <t>АВР 7/20 от 07.12.2020, счет №291 от 26.10.2020</t>
  </si>
  <si>
    <t xml:space="preserve">  -  работы по выбору (решению) общего собрания или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</si>
</sst>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2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1" fillId="0" borderId="0" xfId="5" applyFill="1" applyBorder="1" applyAlignment="1">
      <alignment horizontal="center"/>
    </xf>
    <xf numFmtId="4" fontId="11" fillId="0" borderId="0" xfId="5" applyNumberFormat="1" applyBorder="1" applyAlignment="1"/>
    <xf numFmtId="0" fontId="11" fillId="0" borderId="0" xfId="5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 wrapText="1"/>
    </xf>
    <xf numFmtId="0" fontId="10" fillId="0" borderId="0" xfId="5" applyFont="1" applyFill="1" applyBorder="1" applyAlignment="1"/>
    <xf numFmtId="0" fontId="9" fillId="0" borderId="0" xfId="15" applyFont="1" applyFill="1" applyBorder="1" applyAlignment="1"/>
    <xf numFmtId="0" fontId="9" fillId="0" borderId="0" xfId="15" applyFont="1" applyFill="1" applyBorder="1" applyAlignment="1">
      <alignment horizontal="center"/>
    </xf>
    <xf numFmtId="1" fontId="9" fillId="0" borderId="0" xfId="15" applyNumberFormat="1" applyFill="1" applyBorder="1" applyAlignment="1">
      <alignment horizontal="center"/>
    </xf>
    <xf numFmtId="4" fontId="9" fillId="0" borderId="0" xfId="15" applyNumberFormat="1" applyFill="1" applyBorder="1" applyAlignment="1"/>
    <xf numFmtId="0" fontId="9" fillId="0" borderId="0" xfId="15" applyFont="1" applyFill="1" applyBorder="1"/>
    <xf numFmtId="0" fontId="11" fillId="0" borderId="0" xfId="5" applyFill="1" applyBorder="1" applyAlignment="1"/>
    <xf numFmtId="0" fontId="11" fillId="0" borderId="0" xfId="5" applyFont="1" applyFill="1" applyBorder="1" applyAlignment="1">
      <alignment horizontal="center"/>
    </xf>
    <xf numFmtId="4" fontId="11" fillId="0" borderId="0" xfId="5" applyNumberFormat="1" applyFont="1" applyFill="1" applyBorder="1" applyAlignment="1"/>
    <xf numFmtId="0" fontId="7" fillId="0" borderId="0" xfId="5" applyFont="1" applyFill="1" applyBorder="1"/>
    <xf numFmtId="0" fontId="7" fillId="0" borderId="0" xfId="5" applyFont="1" applyFill="1" applyBorder="1" applyAlignment="1">
      <alignment horizontal="center"/>
    </xf>
    <xf numFmtId="4" fontId="11" fillId="0" borderId="0" xfId="5" applyNumberFormat="1" applyFill="1" applyBorder="1" applyAlignment="1"/>
    <xf numFmtId="0" fontId="0" fillId="0" borderId="0" xfId="0" applyFill="1"/>
    <xf numFmtId="0" fontId="6" fillId="0" borderId="0" xfId="5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20" applyFont="1" applyFill="1" applyBorder="1" applyAlignment="1"/>
    <xf numFmtId="0" fontId="4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9">
    <cellStyle name="Обычный" xfId="0" builtinId="0"/>
    <cellStyle name="Обычный 2" xfId="1"/>
    <cellStyle name="Обычный 2 2" xfId="3"/>
    <cellStyle name="Обычный 2 3" xfId="9"/>
    <cellStyle name="Обычный 2 3 2" xfId="26"/>
    <cellStyle name="Обычный 2 4" xfId="16"/>
    <cellStyle name="Обычный 2 5" xfId="21"/>
    <cellStyle name="Обычный 3" xfId="2"/>
    <cellStyle name="Обычный 3 2" xfId="8"/>
    <cellStyle name="Обычный 3 3" xfId="7"/>
    <cellStyle name="Обычный 3 4" xfId="14"/>
    <cellStyle name="Обычный 3 4 2" xfId="27"/>
    <cellStyle name="Обычный 3 5" xfId="10"/>
    <cellStyle name="Обычный 3 6" xfId="17"/>
    <cellStyle name="Обычный 3 7" xfId="22"/>
    <cellStyle name="Обычный 4" xfId="4"/>
    <cellStyle name="Обычный 4 2" xfId="11"/>
    <cellStyle name="Обычный 4 2 2" xfId="28"/>
    <cellStyle name="Обычный 4 3" xfId="18"/>
    <cellStyle name="Обычный 4 4" xfId="23"/>
    <cellStyle name="Обычный 5" xfId="5"/>
    <cellStyle name="Обычный 5 2" xfId="12"/>
    <cellStyle name="Обычный 5 3" xfId="19"/>
    <cellStyle name="Обычный 5 4" xfId="15"/>
    <cellStyle name="Обычный 5 4 2" xfId="20"/>
    <cellStyle name="Обычный 5 5" xfId="24"/>
    <cellStyle name="Финансовый 2" xfId="6"/>
    <cellStyle name="Финансовый 2 2" xfId="13"/>
    <cellStyle name="Финансовый 2 3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8" sqref="K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5" t="s">
        <v>175</v>
      </c>
      <c r="B2" s="165"/>
      <c r="C2" s="165"/>
      <c r="D2" s="165"/>
      <c r="E2" s="165"/>
      <c r="F2" s="165"/>
      <c r="G2" s="165"/>
      <c r="H2" s="165"/>
      <c r="I2" s="165"/>
      <c r="J2" s="16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09"/>
      <c r="L8" s="166"/>
      <c r="M8" s="109"/>
      <c r="N8" s="109"/>
      <c r="O8" s="71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09"/>
      <c r="L9" s="166"/>
      <c r="M9" s="109"/>
      <c r="N9" s="109"/>
      <c r="O9" s="71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130319.1</v>
      </c>
      <c r="K10" s="109"/>
      <c r="L10" s="166"/>
      <c r="M10" s="109"/>
      <c r="N10" s="109"/>
      <c r="O10" s="71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230704.27200000003</v>
      </c>
      <c r="K11" s="109"/>
      <c r="L11" s="166"/>
      <c r="M11" s="109"/>
      <c r="N11" s="109"/>
      <c r="O11" s="71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156476.58000000002</v>
      </c>
      <c r="K12" s="109"/>
      <c r="L12" s="166"/>
      <c r="M12" s="109"/>
      <c r="N12" s="109"/>
      <c r="O12" s="71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74227.69200000001</v>
      </c>
      <c r="K13" s="109"/>
      <c r="L13" s="166"/>
      <c r="M13" s="109"/>
      <c r="N13" s="109"/>
      <c r="O13" s="71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09"/>
      <c r="L14" s="166"/>
      <c r="M14" s="109"/>
      <c r="N14" s="109"/>
      <c r="O14" s="71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208090.01000000004</v>
      </c>
      <c r="K15" s="109"/>
      <c r="L15" s="166"/>
      <c r="M15" s="109"/>
      <c r="N15" s="109"/>
      <c r="O15" s="71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208090.01000000004</v>
      </c>
      <c r="K16" s="109"/>
      <c r="L16" s="166"/>
      <c r="M16" s="109"/>
      <c r="N16" s="109"/>
      <c r="O16" s="71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09"/>
      <c r="L17" s="166"/>
      <c r="M17" s="109"/>
      <c r="N17" s="109"/>
      <c r="O17" s="71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09"/>
      <c r="L18" s="166"/>
      <c r="M18" s="109"/>
      <c r="N18" s="109"/>
      <c r="O18" s="71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09"/>
      <c r="L19" s="166"/>
      <c r="M19" s="109"/>
      <c r="N19" s="109"/>
      <c r="O19" s="71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09"/>
      <c r="L20" s="166"/>
      <c r="M20" s="109"/>
      <c r="N20" s="109"/>
      <c r="O20" s="71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208090.01000000004</v>
      </c>
      <c r="K21" s="109"/>
      <c r="L21" s="166"/>
      <c r="M21" s="109"/>
      <c r="N21" s="109"/>
      <c r="O21" s="71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09"/>
      <c r="L22" s="166"/>
      <c r="M22" s="109"/>
      <c r="N22" s="109"/>
      <c r="O22" s="71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09"/>
      <c r="L23" s="166"/>
      <c r="M23" s="109"/>
      <c r="N23" s="109"/>
      <c r="O23" s="71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152933.36199999999</v>
      </c>
      <c r="K24" s="109"/>
      <c r="L24" s="166"/>
      <c r="M24" s="109"/>
      <c r="N24" s="109"/>
      <c r="O24" s="71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6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25605.120000000003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09"/>
      <c r="L28" s="16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5">
        <f>VLOOKUP(A29,ПТО!$A$39:$D$53,2,FALSE)</f>
        <v>40859.279999999999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09"/>
      <c r="L29" s="167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30099.72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09"/>
      <c r="L30" s="16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16343.76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09"/>
      <c r="L31" s="16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09"/>
      <c r="L32" s="16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6946.08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09"/>
      <c r="L33" s="16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29691.120000000003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09"/>
      <c r="L34" s="16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0">
        <f>ПТО!A46</f>
        <v>0</v>
      </c>
      <c r="B35" s="150"/>
      <c r="C35" s="150"/>
      <c r="D35" s="150"/>
      <c r="E35" s="150"/>
      <c r="F35" s="155" t="e">
        <f>VLOOKUP(A35,ПТО!$A$39:$D$53,2,FALSE)</f>
        <v>#N/A</v>
      </c>
      <c r="G35" s="155"/>
      <c r="H35" s="42" t="e">
        <f>VLOOKUP(A35,ПТО!$A$39:$D$53,3,FALSE)</f>
        <v>#N/A</v>
      </c>
      <c r="I35" s="151" t="e">
        <f>VLOOKUP(A35,ПТО!$A$39:$D$53,4,FALSE)</f>
        <v>#N/A</v>
      </c>
      <c r="J35" s="151"/>
      <c r="K35" s="109"/>
      <c r="L35" s="167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09"/>
      <c r="L36" s="167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09"/>
      <c r="L37" s="167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09"/>
      <c r="L38" s="167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09"/>
      <c r="L39" s="167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09"/>
      <c r="L40" s="167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09"/>
      <c r="L41" s="167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09"/>
      <c r="L42" s="167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обслуживание охранной сигнализации.</v>
      </c>
      <c r="B43" s="150"/>
      <c r="C43" s="150"/>
      <c r="D43" s="150"/>
      <c r="E43" s="150"/>
      <c r="F43" s="155">
        <f>VLOOKUP(A43,ПТО!$A$2:$D$31,4,FALSE)</f>
        <v>5276.88</v>
      </c>
      <c r="G43" s="155"/>
      <c r="H43" s="19" t="str">
        <f>VLOOKUP(A43,ПТО!$A$2:$D$31,2,FALSE)</f>
        <v xml:space="preserve">ежемесячно </v>
      </c>
      <c r="I43" s="151">
        <f>VLOOKUP(A43,ПТО!$A$2:$D$31,3,FALSE)</f>
        <v>12</v>
      </c>
      <c r="J43" s="151"/>
      <c r="K43" s="109"/>
      <c r="L43" s="167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0" t="str">
        <f>ПТО!A3</f>
        <v>Приобретение и установка таблички по пожарной безопасности.</v>
      </c>
      <c r="B44" s="150"/>
      <c r="C44" s="150"/>
      <c r="D44" s="150"/>
      <c r="E44" s="150"/>
      <c r="F44" s="155">
        <f>VLOOKUP(A44,ПТО!$A$2:$D$31,4,FALSE)</f>
        <v>250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09"/>
      <c r="L44" s="167"/>
      <c r="M44" s="116"/>
      <c r="N44" s="109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50" t="str">
        <f>ПТО!A4</f>
        <v>Замена прибора учета электрической энергии.</v>
      </c>
      <c r="B45" s="150"/>
      <c r="C45" s="150"/>
      <c r="D45" s="150"/>
      <c r="E45" s="150"/>
      <c r="F45" s="155">
        <f>VLOOKUP(A45,ПТО!$A$2:$D$31,4,FALSE)</f>
        <v>14418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09"/>
      <c r="L45" s="167"/>
      <c r="M45" s="116"/>
      <c r="N45" s="109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50" t="str">
        <f>ПТО!A5</f>
        <v>Изготовление и монтаж ограждения газона.</v>
      </c>
      <c r="B46" s="150"/>
      <c r="C46" s="150"/>
      <c r="D46" s="150"/>
      <c r="E46" s="150"/>
      <c r="F46" s="155">
        <f>VLOOKUP(A46,ПТО!$A$2:$D$31,4,FALSE)</f>
        <v>55000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09"/>
      <c r="L46" s="167"/>
      <c r="M46" s="116"/>
      <c r="N46" s="109"/>
      <c r="O46" s="23" t="str">
        <f t="shared" si="1"/>
        <v>Изготовление и монтаж ограждения газона.</v>
      </c>
      <c r="R46" s="22" t="s">
        <v>72</v>
      </c>
    </row>
    <row r="47" spans="1:18" ht="51" customHeight="1" outlineLevel="1">
      <c r="A47" s="150" t="str">
        <f>ПТО!A6</f>
        <v>Замена прибора учета ХВС.</v>
      </c>
      <c r="B47" s="150"/>
      <c r="C47" s="150"/>
      <c r="D47" s="150"/>
      <c r="E47" s="150"/>
      <c r="F47" s="155">
        <f>VLOOKUP(A47,ПТО!$A$2:$D$31,4,FALSE)</f>
        <v>1825</v>
      </c>
      <c r="G47" s="155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09"/>
      <c r="L47" s="167"/>
      <c r="M47" s="116"/>
      <c r="N47" s="109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50" t="str">
        <f>ПТО!A7</f>
        <v>Приобретение и установка профлиста на приямки.</v>
      </c>
      <c r="B48" s="150"/>
      <c r="C48" s="150"/>
      <c r="D48" s="150"/>
      <c r="E48" s="150"/>
      <c r="F48" s="155">
        <f>VLOOKUP(A48,ПТО!$A$2:$D$31,4,FALSE)</f>
        <v>9050</v>
      </c>
      <c r="G48" s="155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09"/>
      <c r="L48" s="167"/>
      <c r="M48" s="116"/>
      <c r="N48" s="109"/>
      <c r="O48" s="23" t="str">
        <f t="shared" si="1"/>
        <v>Приобретение и установка профлиста на приямки.</v>
      </c>
      <c r="R48" s="22" t="s">
        <v>72</v>
      </c>
    </row>
    <row r="49" spans="1:18" ht="51" customHeight="1" outlineLevel="1">
      <c r="A49" s="150" t="str">
        <f>ПТО!A8</f>
        <v>Утепление двери в подвальное помещение (пеноплекс).</v>
      </c>
      <c r="B49" s="150"/>
      <c r="C49" s="150"/>
      <c r="D49" s="150"/>
      <c r="E49" s="150"/>
      <c r="F49" s="155">
        <f>VLOOKUP(A49,ПТО!$A$2:$D$31,4,FALSE)</f>
        <v>941.59</v>
      </c>
      <c r="G49" s="155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09"/>
      <c r="L49" s="167"/>
      <c r="M49" s="116"/>
      <c r="N49" s="109"/>
      <c r="O49" s="23" t="str">
        <f t="shared" si="1"/>
        <v>Утепление двери в подвальное помещение (пеноплекс).</v>
      </c>
      <c r="R49" s="22" t="s">
        <v>72</v>
      </c>
    </row>
    <row r="50" spans="1:18" ht="51" customHeight="1" outlineLevel="1">
      <c r="A50" s="150" t="str">
        <f>ПТО!A9</f>
        <v>Ремонт прибора учета тепловой энергии.</v>
      </c>
      <c r="B50" s="150"/>
      <c r="C50" s="150"/>
      <c r="D50" s="150"/>
      <c r="E50" s="150"/>
      <c r="F50" s="155">
        <f>VLOOKUP(A50,ПТО!$A$2:$D$31,4,FALSE)</f>
        <v>885</v>
      </c>
      <c r="G50" s="155"/>
      <c r="H50" s="25" t="str">
        <f>VLOOKUP(A50,ПТО!$A$2:$D$31,2,FALSE)</f>
        <v>разово</v>
      </c>
      <c r="I50" s="151">
        <f>VLOOKUP(A50,ПТО!$A$2:$D$31,3,FALSE)</f>
        <v>1</v>
      </c>
      <c r="J50" s="151"/>
      <c r="K50" s="109"/>
      <c r="L50" s="167"/>
      <c r="M50" s="116"/>
      <c r="N50" s="109"/>
      <c r="O50" s="23" t="str">
        <f t="shared" si="1"/>
        <v>Ремонт прибора учета тепловой энергии.</v>
      </c>
      <c r="R50" s="22" t="s">
        <v>72</v>
      </c>
    </row>
    <row r="51" spans="1:18" ht="51" customHeight="1" outlineLevel="1">
      <c r="A51" s="150" t="str">
        <f>ПТО!A10</f>
        <v>Монтаж системы видеонаблюдения.</v>
      </c>
      <c r="B51" s="150"/>
      <c r="C51" s="150"/>
      <c r="D51" s="150"/>
      <c r="E51" s="150"/>
      <c r="F51" s="155">
        <f>VLOOKUP(A51,ПТО!$A$2:$D$31,4,FALSE)</f>
        <v>38663</v>
      </c>
      <c r="G51" s="155"/>
      <c r="H51" s="25" t="str">
        <f>VLOOKUP(A51,ПТО!$A$2:$D$31,2,FALSE)</f>
        <v>разово</v>
      </c>
      <c r="I51" s="151">
        <f>VLOOKUP(A51,ПТО!$A$2:$D$31,3,FALSE)</f>
        <v>1</v>
      </c>
      <c r="J51" s="151"/>
      <c r="K51" s="109"/>
      <c r="L51" s="167"/>
      <c r="M51" s="116"/>
      <c r="N51" s="109"/>
      <c r="O51" s="23" t="str">
        <f t="shared" si="1"/>
        <v>Монтаж системы видеонаблюдения.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09"/>
      <c r="L52" s="167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09"/>
      <c r="L53" s="167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09"/>
      <c r="L54" s="167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09"/>
      <c r="L55" s="167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09"/>
      <c r="L56" s="167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09"/>
      <c r="L57" s="167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09"/>
      <c r="L58" s="167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09"/>
      <c r="L59" s="167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09"/>
      <c r="L60" s="167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09"/>
      <c r="L61" s="167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09"/>
      <c r="L62" s="167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09"/>
      <c r="L63" s="167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09"/>
      <c r="L64" s="167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09"/>
      <c r="L65" s="167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09"/>
      <c r="L66" s="167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09"/>
      <c r="L67" s="167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09"/>
      <c r="L68" s="167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09"/>
      <c r="L69" s="167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09"/>
      <c r="L70" s="167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6"/>
      <c r="L71" s="167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09"/>
      <c r="L72" s="167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09"/>
      <c r="L75" s="170"/>
      <c r="M75" s="109"/>
      <c r="N75" s="109"/>
      <c r="O75" s="71" t="s">
        <v>98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09"/>
      <c r="L76" s="170"/>
      <c r="M76" s="109"/>
      <c r="N76" s="109"/>
      <c r="O76" s="71" t="s">
        <v>99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09"/>
      <c r="L77" s="170"/>
      <c r="M77" s="109"/>
      <c r="N77" s="109"/>
      <c r="O77" s="71" t="s">
        <v>100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8">
        <f>VLOOKUP(O78,АО,3,FALSE)</f>
        <v>0</v>
      </c>
      <c r="K78" s="109"/>
      <c r="L78" s="170"/>
      <c r="M78" s="109"/>
      <c r="N78" s="109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09"/>
      <c r="L81" s="156"/>
      <c r="M81" s="109"/>
      <c r="N81" s="109"/>
      <c r="O81" s="71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09"/>
      <c r="L82" s="156"/>
      <c r="M82" s="109"/>
      <c r="N82" s="109"/>
      <c r="O82" s="71" t="s">
        <v>103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8">
        <f t="shared" si="2"/>
        <v>118174.64</v>
      </c>
      <c r="K83" s="109"/>
      <c r="L83" s="156"/>
      <c r="M83" s="109"/>
      <c r="N83" s="109"/>
      <c r="O83" s="71" t="s">
        <v>104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8">
        <f t="shared" si="2"/>
        <v>0</v>
      </c>
      <c r="K84" s="109"/>
      <c r="L84" s="156"/>
      <c r="M84" s="109"/>
      <c r="N84" s="109"/>
      <c r="O84" s="71" t="s">
        <v>105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8">
        <f t="shared" si="2"/>
        <v>0</v>
      </c>
      <c r="K85" s="109"/>
      <c r="L85" s="156"/>
      <c r="M85" s="109"/>
      <c r="N85" s="109"/>
      <c r="O85" s="71" t="s">
        <v>106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8">
        <f t="shared" si="2"/>
        <v>159278.87</v>
      </c>
      <c r="K86" s="109"/>
      <c r="L86" s="156"/>
      <c r="M86" s="109"/>
      <c r="N86" s="109"/>
      <c r="O86" s="71" t="s">
        <v>107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09"/>
      <c r="L87" s="156"/>
      <c r="M87" s="109"/>
      <c r="N87" s="109"/>
      <c r="O87" s="71" t="s">
        <v>108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09"/>
      <c r="L88" s="156"/>
      <c r="M88" s="109"/>
      <c r="N88" s="109"/>
      <c r="O88" s="71" t="s">
        <v>109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09"/>
      <c r="L89" s="156"/>
      <c r="M89" s="109"/>
      <c r="N89" s="109"/>
      <c r="O89" s="71" t="s">
        <v>110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8">
        <f t="shared" si="2"/>
        <v>0</v>
      </c>
      <c r="K90" s="109"/>
      <c r="L90" s="156"/>
      <c r="M90" s="109"/>
      <c r="N90" s="109"/>
      <c r="O90" s="71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09"/>
      <c r="L93" s="109"/>
      <c r="M93" s="109"/>
      <c r="N93" s="109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119281.38000000003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104632.78947368424</v>
      </c>
      <c r="L95" s="157"/>
      <c r="O95" s="1" t="s">
        <v>112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97402.180000000008</v>
      </c>
      <c r="L96" s="157"/>
      <c r="O96" s="1" t="s">
        <v>113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21879.200000000026</v>
      </c>
      <c r="L97" s="157"/>
      <c r="O97" s="1" t="s">
        <v>114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119281.38000000003</v>
      </c>
      <c r="L98" s="157"/>
      <c r="O98" s="1" t="s">
        <v>115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119281.38000000003</v>
      </c>
      <c r="L99" s="157"/>
      <c r="O99" s="1" t="s">
        <v>116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117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118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66869.329999999987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4942.3008130081298</v>
      </c>
      <c r="L103" s="157"/>
      <c r="O103" s="1" t="s">
        <v>121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57021.59</v>
      </c>
      <c r="L104" s="157"/>
      <c r="O104" s="1" t="s">
        <v>122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9847.7399999999907</v>
      </c>
      <c r="L105" s="157"/>
      <c r="O105" s="1" t="s">
        <v>123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66869.329999999987</v>
      </c>
      <c r="L106" s="157"/>
      <c r="O106" s="1" t="s">
        <v>124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66869.329999999987</v>
      </c>
      <c r="L107" s="157"/>
      <c r="O107" s="1" t="s">
        <v>125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126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127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76426.44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4953.1069345430979</v>
      </c>
      <c r="L111" s="157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63502.52</v>
      </c>
      <c r="L112" s="157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12923.920000000006</v>
      </c>
      <c r="L113" s="157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76426.44</v>
      </c>
      <c r="L114" s="157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76426.44</v>
      </c>
      <c r="L115" s="157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135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4">
        <f>VLOOKUP("тко",АО,5,FALSE)</f>
        <v>0</v>
      </c>
      <c r="H118" s="153"/>
      <c r="I118" s="153"/>
      <c r="J118" s="153"/>
      <c r="L118" s="48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2">
        <f>IF(VLOOKUP("гвс",АО,3,FALSE)&gt;0,"Горячее водоснабжение",0)</f>
        <v>0</v>
      </c>
      <c r="B126" s="152"/>
      <c r="C126" s="152"/>
      <c r="D126" s="153">
        <f>IF(VLOOKUP("гвс",АО,3,FALSE)&gt;0,VLOOKUP("гвс",АО,3,FALSE),0)</f>
        <v>0</v>
      </c>
      <c r="E126" s="153"/>
      <c r="F126" s="13">
        <f>IF(VLOOKUP("гвс",АО,3,FALSE)&gt;0,VLOOKUP("гвс",АО,4,FALSE),0)</f>
        <v>0</v>
      </c>
      <c r="G126" s="154">
        <f>VLOOKUP("гвс",АО,5,FALSE)</f>
        <v>0</v>
      </c>
      <c r="H126" s="153"/>
      <c r="I126" s="153"/>
      <c r="J126" s="153"/>
      <c r="L126" s="48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171</v>
      </c>
    </row>
    <row r="149" spans="1:15" ht="52.5" customHeight="1">
      <c r="A149" s="173" t="s">
        <v>185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5" t="s">
        <v>180</v>
      </c>
      <c r="B154" s="175"/>
      <c r="C154" s="175"/>
      <c r="D154" s="175"/>
      <c r="E154" s="27">
        <f>ПТО!G1</f>
        <v>-110675.14</v>
      </c>
    </row>
    <row r="155" spans="1:15" ht="34.5" customHeight="1">
      <c r="A155" s="174" t="s">
        <v>184</v>
      </c>
      <c r="B155" s="174"/>
      <c r="C155" s="174"/>
      <c r="D155" s="174"/>
      <c r="E155" s="28">
        <f>J13</f>
        <v>74227.69200000001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обслуживание охранной сигнализации.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5276.88</v>
      </c>
      <c r="G158" s="155"/>
      <c r="H158" s="24" t="str">
        <f t="shared" ref="H158:H187" si="16">VLOOKUP(A158,$A$28:$J$72,8,FALSE)</f>
        <v xml:space="preserve">ежемесячно </v>
      </c>
      <c r="I158" s="151">
        <f t="shared" ref="I158:I161" si="17">VLOOKUP(A158,$A$28:$J$72,9,FALSE)</f>
        <v>12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0" t="str">
        <f t="shared" si="14"/>
        <v>Приобретение и установка таблички по пожарной безопасности.</v>
      </c>
      <c r="B159" s="150"/>
      <c r="C159" s="150"/>
      <c r="D159" s="150"/>
      <c r="E159" s="150"/>
      <c r="F159" s="155">
        <f t="shared" si="15"/>
        <v>250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50" t="str">
        <f t="shared" si="14"/>
        <v>Замена прибора учета электрической энергии.</v>
      </c>
      <c r="B160" s="150"/>
      <c r="C160" s="150"/>
      <c r="D160" s="150"/>
      <c r="E160" s="150"/>
      <c r="F160" s="155">
        <f t="shared" si="15"/>
        <v>14418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50" t="str">
        <f>IF(N161&gt;0,N161,0)</f>
        <v>Изготовление и монтаж ограждения газона.</v>
      </c>
      <c r="B161" s="150"/>
      <c r="C161" s="150"/>
      <c r="D161" s="150"/>
      <c r="E161" s="150"/>
      <c r="F161" s="155">
        <f t="shared" si="15"/>
        <v>55000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Изготовление и монтаж ограждения газона.</v>
      </c>
    </row>
    <row r="162" spans="1:14" ht="28.5" customHeight="1">
      <c r="A162" s="150" t="str">
        <f t="shared" si="14"/>
        <v>Замена прибора учета ХВС.</v>
      </c>
      <c r="B162" s="150"/>
      <c r="C162" s="150"/>
      <c r="D162" s="150"/>
      <c r="E162" s="150"/>
      <c r="F162" s="155">
        <f t="shared" si="15"/>
        <v>1825</v>
      </c>
      <c r="G162" s="155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Замена прибора учета ХВС.</v>
      </c>
    </row>
    <row r="163" spans="1:14" ht="28.5" customHeight="1">
      <c r="A163" s="150" t="str">
        <f t="shared" si="14"/>
        <v>Приобретение и установка профлиста на приямки.</v>
      </c>
      <c r="B163" s="150"/>
      <c r="C163" s="150"/>
      <c r="D163" s="150"/>
      <c r="E163" s="150"/>
      <c r="F163" s="155">
        <f t="shared" si="15"/>
        <v>9050</v>
      </c>
      <c r="G163" s="155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Приобретение и установка профлиста на приямки.</v>
      </c>
    </row>
    <row r="164" spans="1:14" ht="28.5" customHeight="1">
      <c r="A164" s="150" t="str">
        <f t="shared" ref="A164:A187" si="18">IF(N164&gt;0,N164,0)</f>
        <v>Утепление двери в подвальное помещение (пеноплекс).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941.59</v>
      </c>
      <c r="G164" s="155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Утепление двери в подвальное помещение (пеноплекс).</v>
      </c>
    </row>
    <row r="165" spans="1:14" ht="28.5" customHeight="1">
      <c r="A165" s="150" t="str">
        <f t="shared" si="18"/>
        <v>Ремонт прибора учета тепловой энергии.</v>
      </c>
      <c r="B165" s="150"/>
      <c r="C165" s="150"/>
      <c r="D165" s="150"/>
      <c r="E165" s="150"/>
      <c r="F165" s="155">
        <f t="shared" si="19"/>
        <v>885</v>
      </c>
      <c r="G165" s="155"/>
      <c r="H165" s="29" t="str">
        <f t="shared" si="16"/>
        <v>разово</v>
      </c>
      <c r="I165" s="151">
        <f t="shared" si="20"/>
        <v>1</v>
      </c>
      <c r="J165" s="151"/>
      <c r="M165" s="22" t="s">
        <v>72</v>
      </c>
      <c r="N165" s="1" t="str">
        <v>Ремонт прибора учета тепловой энергии.</v>
      </c>
    </row>
    <row r="166" spans="1:14" ht="28.5" customHeight="1">
      <c r="A166" s="150" t="str">
        <f t="shared" si="18"/>
        <v>Монтаж системы видеонаблюдения.</v>
      </c>
      <c r="B166" s="150"/>
      <c r="C166" s="150"/>
      <c r="D166" s="150"/>
      <c r="E166" s="150"/>
      <c r="F166" s="155">
        <f t="shared" si="19"/>
        <v>38663</v>
      </c>
      <c r="G166" s="155"/>
      <c r="H166" s="29" t="str">
        <f t="shared" si="16"/>
        <v>разово</v>
      </c>
      <c r="I166" s="151">
        <f t="shared" si="20"/>
        <v>1</v>
      </c>
      <c r="J166" s="151"/>
      <c r="M166" s="22" t="s">
        <v>72</v>
      </c>
      <c r="N166" s="1" t="str">
        <v>Монтаж системы видеонаблюдения.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5" t="s">
        <v>183</v>
      </c>
      <c r="B190" s="175"/>
      <c r="C190" s="175"/>
      <c r="D190" s="175"/>
      <c r="E190" s="27">
        <f>SUM(F158:G187)</f>
        <v>126309.47</v>
      </c>
    </row>
    <row r="191" spans="1:14" ht="51.75" customHeight="1">
      <c r="A191" s="175" t="s">
        <v>182</v>
      </c>
      <c r="B191" s="175"/>
      <c r="C191" s="175"/>
      <c r="D191" s="175"/>
      <c r="E191" s="27">
        <f>E190+E154-E155</f>
        <v>-58593.362000000008</v>
      </c>
    </row>
    <row r="192" spans="1:14">
      <c r="A192" s="104" t="s">
        <v>173</v>
      </c>
    </row>
    <row r="193" spans="1:10" ht="62.25" customHeight="1">
      <c r="A193" s="149" t="s">
        <v>181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50">
        <f>ПТО!G12</f>
        <v>1200</v>
      </c>
      <c r="I194" s="51" t="s">
        <v>74</v>
      </c>
    </row>
    <row r="195" spans="1:10" ht="18.75" customHeight="1">
      <c r="A195" s="147" t="str">
        <f>ПТО!F13</f>
        <v xml:space="preserve">  -  техническое обслуживание охранной сигнализации</v>
      </c>
      <c r="B195" s="147"/>
      <c r="C195" s="147"/>
      <c r="D195" s="147"/>
      <c r="E195" s="147"/>
      <c r="F195" s="147"/>
      <c r="G195" s="147"/>
      <c r="H195" s="50">
        <f>ПТО!G13</f>
        <v>5300</v>
      </c>
      <c r="I195" s="51" t="s">
        <v>74</v>
      </c>
    </row>
    <row r="196" spans="1:10" ht="18.75" customHeight="1">
      <c r="A196" s="147" t="str">
        <f>ПТО!F14</f>
        <v xml:space="preserve">  -  работы по выбору (решению) общего собрания или совета дома</v>
      </c>
      <c r="B196" s="147"/>
      <c r="C196" s="147"/>
      <c r="D196" s="147"/>
      <c r="E196" s="147"/>
      <c r="F196" s="147"/>
      <c r="G196" s="147"/>
      <c r="H196" s="50">
        <f>ПТО!G14</f>
        <v>125000</v>
      </c>
      <c r="I196" s="51" t="s">
        <v>74</v>
      </c>
    </row>
    <row r="197" spans="1:10" ht="18.75" hidden="1" customHeight="1">
      <c r="A197" s="147">
        <f>ПТО!F15</f>
        <v>0</v>
      </c>
      <c r="B197" s="147"/>
      <c r="C197" s="147"/>
      <c r="D197" s="147"/>
      <c r="E197" s="147"/>
      <c r="F197" s="147"/>
      <c r="G197" s="147"/>
      <c r="H197" s="50">
        <f>ПТО!G15</f>
        <v>0</v>
      </c>
      <c r="I197" s="51" t="s">
        <v>74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50">
        <f>ПТО!G16</f>
        <v>0</v>
      </c>
      <c r="I198" s="53" t="s">
        <v>74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50">
        <f>ПТО!G17</f>
        <v>0</v>
      </c>
      <c r="I199" s="51" t="s">
        <v>74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50">
        <f>ПТО!G18</f>
        <v>0</v>
      </c>
      <c r="I200" s="51" t="s">
        <v>74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50">
        <f>ПТО!G19</f>
        <v>0</v>
      </c>
      <c r="I201" s="51" t="s">
        <v>74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50">
        <f>ПТО!G20</f>
        <v>0</v>
      </c>
      <c r="I202" s="51" t="s">
        <v>74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50">
        <f>ПТО!G21</f>
        <v>0</v>
      </c>
      <c r="I203" s="51" t="s">
        <v>74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50">
        <f>ПТО!G22</f>
        <v>0</v>
      </c>
      <c r="I204" s="51" t="s">
        <v>74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50">
        <f>ПТО!G23</f>
        <v>0</v>
      </c>
      <c r="I205" s="51" t="s">
        <v>74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50">
        <f>ПТО!G24</f>
        <v>0</v>
      </c>
      <c r="I206" s="51" t="s">
        <v>74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50">
        <f>ПТО!G25</f>
        <v>0</v>
      </c>
      <c r="I207" s="51" t="s">
        <v>74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50">
        <f>ПТО!G26</f>
        <v>0</v>
      </c>
      <c r="I208" s="51" t="s">
        <v>74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50">
        <f>ПТО!G27</f>
        <v>0</v>
      </c>
      <c r="I209" s="51" t="s">
        <v>74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50">
        <f>ПТО!G28</f>
        <v>0</v>
      </c>
      <c r="I210" s="51" t="s">
        <v>74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50">
        <f>ПТО!G29</f>
        <v>0</v>
      </c>
      <c r="I211" s="51" t="s">
        <v>74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50">
        <f>ПТО!G30</f>
        <v>0</v>
      </c>
      <c r="I212" s="51" t="s">
        <v>74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131500</v>
      </c>
      <c r="I214" s="57" t="s">
        <v>76</v>
      </c>
    </row>
  </sheetData>
  <sheetProtection algorithmName="SHA-512" hashValue="mhH4aXHR+6zCfVMe/uqUPRMmEhmjjRjvy+3pk4UhWuIyLmCTp8SzzrWmUs7Iz83JzAHgdL+Xe0pgcg/FotpnNQ==" saltValue="nHYyJmc1h2Hk6rZfhQzgq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180</v>
      </c>
      <c r="G1" s="121">
        <f>-110675.14</f>
        <v>-110675.14</v>
      </c>
    </row>
    <row r="2" spans="1:12" ht="18.75" customHeight="1">
      <c r="A2" s="122" t="s">
        <v>186</v>
      </c>
      <c r="B2" s="118" t="s">
        <v>177</v>
      </c>
      <c r="C2" s="120">
        <v>12</v>
      </c>
      <c r="D2" s="119">
        <v>5276.88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188</v>
      </c>
      <c r="B3" s="124" t="s">
        <v>178</v>
      </c>
      <c r="C3" s="125">
        <v>1</v>
      </c>
      <c r="D3" s="126">
        <v>250</v>
      </c>
      <c r="E3" s="127" t="s">
        <v>189</v>
      </c>
      <c r="F3" s="30"/>
      <c r="G3" s="30"/>
      <c r="L3" s="33" t="str">
        <f t="shared" si="0"/>
        <v>ТР</v>
      </c>
    </row>
    <row r="4" spans="1:12" ht="18.75" customHeight="1">
      <c r="A4" s="135" t="s">
        <v>193</v>
      </c>
      <c r="B4" s="132" t="s">
        <v>178</v>
      </c>
      <c r="C4" s="120">
        <v>1</v>
      </c>
      <c r="D4" s="133">
        <v>14418</v>
      </c>
      <c r="E4" s="134" t="s">
        <v>192</v>
      </c>
      <c r="F4" s="30"/>
      <c r="G4" s="30"/>
      <c r="L4" s="33" t="str">
        <f t="shared" si="0"/>
        <v>ТР</v>
      </c>
    </row>
    <row r="5" spans="1:12" ht="18.75" customHeight="1">
      <c r="A5" s="128" t="s">
        <v>176</v>
      </c>
      <c r="B5" s="120" t="s">
        <v>178</v>
      </c>
      <c r="C5" s="129">
        <v>1</v>
      </c>
      <c r="D5" s="130">
        <v>55000</v>
      </c>
      <c r="E5" s="131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194</v>
      </c>
      <c r="B6" s="136" t="s">
        <v>178</v>
      </c>
      <c r="C6" s="43">
        <v>1</v>
      </c>
      <c r="D6" s="47">
        <v>1825</v>
      </c>
      <c r="E6" s="45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7" t="s">
        <v>196</v>
      </c>
      <c r="B7" s="138" t="s">
        <v>178</v>
      </c>
      <c r="C7" s="43">
        <v>1</v>
      </c>
      <c r="D7" s="44">
        <v>9050</v>
      </c>
      <c r="E7" s="45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40" t="s">
        <v>200</v>
      </c>
      <c r="B8" s="141" t="s">
        <v>178</v>
      </c>
      <c r="C8" s="43">
        <v>1</v>
      </c>
      <c r="D8" s="47">
        <v>941.59</v>
      </c>
      <c r="E8" s="142" t="s">
        <v>201</v>
      </c>
      <c r="F8" s="46"/>
      <c r="G8" s="46"/>
      <c r="K8" s="44"/>
      <c r="L8" s="33" t="str">
        <f t="shared" si="0"/>
        <v>ТР</v>
      </c>
    </row>
    <row r="9" spans="1:12">
      <c r="A9" s="143" t="s">
        <v>198</v>
      </c>
      <c r="B9" s="144" t="s">
        <v>178</v>
      </c>
      <c r="C9" s="43">
        <v>1</v>
      </c>
      <c r="D9" s="47">
        <v>885</v>
      </c>
      <c r="E9" s="142" t="s">
        <v>202</v>
      </c>
      <c r="F9" s="45"/>
      <c r="G9" s="45"/>
      <c r="K9" s="44"/>
      <c r="L9" s="33" t="str">
        <f t="shared" si="0"/>
        <v>ТР</v>
      </c>
    </row>
    <row r="10" spans="1:12">
      <c r="A10" s="45" t="s">
        <v>190</v>
      </c>
      <c r="B10" s="139" t="s">
        <v>178</v>
      </c>
      <c r="C10" s="43">
        <v>1</v>
      </c>
      <c r="D10" s="47">
        <v>38663</v>
      </c>
      <c r="E10" s="45" t="s">
        <v>199</v>
      </c>
      <c r="L10" s="33" t="str">
        <f t="shared" si="0"/>
        <v>ТР</v>
      </c>
    </row>
    <row r="11" spans="1:12" ht="94.5">
      <c r="A11" s="30"/>
      <c r="F11" s="111" t="s">
        <v>181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187</v>
      </c>
      <c r="G13" s="113">
        <v>5300</v>
      </c>
      <c r="L13" s="33">
        <f t="shared" si="0"/>
        <v>0</v>
      </c>
    </row>
    <row r="14" spans="1:12" ht="31.5">
      <c r="A14" s="30"/>
      <c r="F14" s="145" t="s">
        <v>203</v>
      </c>
      <c r="G14" s="146">
        <v>125000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25605.120000000003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25605.120000000003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40859.279999999999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40859.279999999999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30099.72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30099.72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16343.76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16343.76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6946.08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6946.08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29691.120000000003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29691.120000000003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sheetProtection algorithmName="SHA-512" hashValue="vzl2dS/UXheSavda/SILxvtdCIIef/2NHg3mcIOwQpuXls1zDUugBE5vrEfEilus62OG0N3rJMyLSkDOdHGqrg==" saltValue="Jh85R4y3ZWzBQyHarTUY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179</v>
      </c>
      <c r="F1" s="61">
        <v>1134.98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130319.1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230704.27200000003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156476.58000000002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74227.69200000001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208090.01000000004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208090.01000000004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208090.01000000004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152933.36199999999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8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8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8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8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7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7"/>
      <c r="N26" s="64"/>
    </row>
    <row r="27" spans="1:15" ht="18.75" customHeight="1">
      <c r="A27" s="71" t="s">
        <v>104</v>
      </c>
      <c r="B27" s="76" t="s">
        <v>4</v>
      </c>
      <c r="C27" s="87">
        <v>118174.64</v>
      </c>
      <c r="D27" s="82" t="s">
        <v>60</v>
      </c>
      <c r="E27" s="65"/>
      <c r="F27" s="65"/>
      <c r="G27" s="65"/>
      <c r="H27" s="65"/>
      <c r="I27" s="65"/>
      <c r="J27" s="65"/>
      <c r="M27" s="177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7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7"/>
      <c r="N29" s="64"/>
    </row>
    <row r="30" spans="1:15" ht="18.75" customHeight="1">
      <c r="A30" s="71" t="s">
        <v>107</v>
      </c>
      <c r="B30" s="76" t="s">
        <v>18</v>
      </c>
      <c r="C30" s="87">
        <v>159278.87</v>
      </c>
      <c r="D30" s="82" t="s">
        <v>66</v>
      </c>
      <c r="E30" s="65"/>
      <c r="F30" s="65"/>
      <c r="G30" s="65"/>
      <c r="H30" s="65"/>
      <c r="I30" s="65"/>
      <c r="J30" s="65"/>
      <c r="M30" s="177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7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7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7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7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119281.38000000003</v>
      </c>
      <c r="F37" s="95" t="s">
        <v>166</v>
      </c>
      <c r="G37" s="67"/>
      <c r="H37" s="67"/>
      <c r="I37" s="67"/>
      <c r="L37" s="64"/>
      <c r="M37" s="176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104632.78947368424</v>
      </c>
      <c r="D38" s="95" t="s">
        <v>164</v>
      </c>
      <c r="E38" s="69"/>
      <c r="G38" s="68"/>
      <c r="H38" s="68"/>
      <c r="L38" s="64"/>
      <c r="M38" s="176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97402.180000000008</v>
      </c>
      <c r="D39" s="95" t="s">
        <v>165</v>
      </c>
      <c r="E39" s="69"/>
      <c r="G39" s="68"/>
      <c r="H39" s="68"/>
      <c r="L39" s="64"/>
      <c r="M39" s="176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21879.200000000026</v>
      </c>
      <c r="D40" s="81" t="s">
        <v>59</v>
      </c>
      <c r="E40" s="69"/>
      <c r="G40" s="68"/>
      <c r="H40" s="68"/>
      <c r="L40" s="64"/>
      <c r="M40" s="176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119281.38000000003</v>
      </c>
      <c r="D41" s="81" t="s">
        <v>59</v>
      </c>
      <c r="E41" s="69"/>
      <c r="G41" s="68"/>
      <c r="H41" s="68"/>
      <c r="L41" s="64"/>
      <c r="M41" s="176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119281.38000000003</v>
      </c>
      <c r="D42" s="81" t="s">
        <v>59</v>
      </c>
      <c r="E42" s="69"/>
      <c r="G42" s="68"/>
      <c r="H42" s="68"/>
      <c r="L42" s="64"/>
      <c r="M42" s="176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6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6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66869.329999999987</v>
      </c>
      <c r="F45" s="95" t="s">
        <v>166</v>
      </c>
      <c r="G45" s="67"/>
      <c r="H45" s="67"/>
      <c r="L45" s="64"/>
      <c r="M45" s="176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4942.3008130081298</v>
      </c>
      <c r="D46" s="95" t="s">
        <v>167</v>
      </c>
      <c r="E46" s="69"/>
      <c r="G46" s="68"/>
      <c r="H46" s="68"/>
      <c r="L46" s="64"/>
      <c r="M46" s="176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57021.59</v>
      </c>
      <c r="D47" s="95" t="s">
        <v>165</v>
      </c>
      <c r="E47" s="69"/>
      <c r="G47" s="68"/>
      <c r="H47" s="68"/>
      <c r="L47" s="64"/>
      <c r="M47" s="176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9847.7399999999907</v>
      </c>
      <c r="D48" s="81" t="s">
        <v>59</v>
      </c>
      <c r="E48" s="69"/>
      <c r="G48" s="68"/>
      <c r="H48" s="68"/>
      <c r="L48" s="64"/>
      <c r="M48" s="176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66869.329999999987</v>
      </c>
      <c r="D49" s="81" t="s">
        <v>59</v>
      </c>
      <c r="E49" s="69"/>
      <c r="G49" s="68"/>
      <c r="H49" s="68"/>
      <c r="L49" s="64"/>
      <c r="M49" s="176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66869.329999999987</v>
      </c>
      <c r="D50" s="81" t="s">
        <v>59</v>
      </c>
      <c r="E50" s="69"/>
      <c r="G50" s="68"/>
      <c r="H50" s="68"/>
      <c r="L50" s="64"/>
      <c r="M50" s="176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6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6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76426.44</v>
      </c>
      <c r="F53" s="95" t="s">
        <v>166</v>
      </c>
      <c r="G53" s="67"/>
      <c r="H53" s="67"/>
      <c r="L53" s="64"/>
      <c r="M53" s="176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4953.1069345430979</v>
      </c>
      <c r="D54" s="95" t="s">
        <v>167</v>
      </c>
      <c r="E54" s="70"/>
      <c r="F54" s="90"/>
      <c r="G54" s="65"/>
      <c r="H54" s="65"/>
      <c r="L54" s="64"/>
      <c r="M54" s="176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63502.52</v>
      </c>
      <c r="D55" s="95" t="s">
        <v>165</v>
      </c>
      <c r="E55" s="70"/>
      <c r="G55" s="65"/>
      <c r="H55" s="65"/>
      <c r="L55" s="64"/>
      <c r="M55" s="176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12923.920000000006</v>
      </c>
      <c r="D56" s="81" t="s">
        <v>59</v>
      </c>
      <c r="E56" s="70"/>
      <c r="G56" s="65"/>
      <c r="H56" s="65"/>
      <c r="L56" s="64"/>
      <c r="M56" s="176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76426.44</v>
      </c>
      <c r="D57" s="81" t="s">
        <v>59</v>
      </c>
      <c r="E57" s="70"/>
      <c r="G57" s="65"/>
      <c r="H57" s="65"/>
      <c r="L57" s="64"/>
      <c r="M57" s="176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76426.44</v>
      </c>
      <c r="D58" s="81" t="s">
        <v>59</v>
      </c>
      <c r="E58" s="70"/>
      <c r="G58" s="65"/>
      <c r="H58" s="65"/>
      <c r="L58" s="64"/>
      <c r="M58" s="176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6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6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5">
        <v>0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6">
        <v>0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2021-03-26T07:14:17Z</dcterms:modified>
</cp:coreProperties>
</file>