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9" i="1" l="1"/>
  <c r="A112" i="1"/>
  <c r="A123" i="1"/>
  <c r="D110" i="1"/>
  <c r="A116" i="1"/>
  <c r="F110" i="1"/>
  <c r="A113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<sst xmlns="http://schemas.openxmlformats.org/spreadsheetml/2006/main" count="548" uniqueCount="199">
  <si>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</si>
  <si>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</si>
  <si>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</si>
  <si>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</si>
  <si>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</si>
  <si>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</si>
  <si>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</si>
  <si>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</si>
  <si>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</si>
  <si>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</si>
  <si>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</si>
  <si>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</si>
  <si>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</si>
  <si>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</si>
  <si>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</si>
  <si>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</si>
  <si>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</si>
  <si>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</si>
  <si>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</si>
  <si>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</si>
  <si>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</si>
  <si>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</si>
  <si>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</si>
  <si>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</si>
  <si>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</si>
  <si>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</si>
  <si>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</si>
  <si>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</si>
  <si>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</si>
  <si>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</si>
  <si>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</si>
  <si>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</si>
  <si>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</si>
  <si>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</si>
  <si>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</si>
  <si>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</si>
  <si>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</si>
  <si>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</si>
  <si>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</si>
  <si>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</si>
  <si>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</si>
  <si>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</si>
  <si>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</si>
  <si>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</si>
  <si>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</si>
  <si>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</si>
  <si>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</si>
  <si>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</si>
  <si>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</si>
  <si>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</si>
  <si>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</si>
  <si>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</si>
  <si>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</si>
  <si>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</si>
  <si>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</si>
  <si>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</si>
  <si>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</si>
  <si>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</si>
  <si>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</si>
  <si>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</si>
  <si>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</si>
  <si>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</si>
  <si>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</si>
  <si>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</si>
  <si>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</si>
  <si>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</si>
  <si>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</si>
  <si>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</si>
  <si>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</si>
  <si>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</si>
  <si>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</si>
  <si>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</si>
  <si>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</si>
  <si>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</si>
  <si>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</si>
  <si>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</si>
  <si>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</si>
  <si>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</si>
  <si>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</si>
  <si>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</si>
  <si>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</si>
  <si>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</si>
  <si>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</si>
  <si>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</si>
  <si>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</si>
  <si>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</si>
  <si>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</si>
  <si>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</si>
  <si>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</si>
  <si>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</si>
  <si>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</si>
  <si>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</si>
  <si>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</si>
  <si>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</si>
  <si>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</si>
  <si>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</si>
  <si>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</si>
  <si>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</si>
  <si>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</si>
  <si>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</si>
  <si>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</si>
  <si>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</si>
  <si>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</si>
  <si>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</si>
  <si>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</si>
  <si>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</si>
  <si>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</si>
  <si>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</si>
  <si>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</si>
  <si>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</si>
  <si>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</si>
  <si>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</si>
  <si>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</si>
  <si>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</si>
  <si>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</si>
  <si>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</si>
  <si>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</si>
  <si>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</si>
  <si>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</si>
  <si>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</si>
  <si>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</si>
  <si>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</si>
  <si>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</si>
  <si>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</si>
  <si>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</si>
  <si>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</si>
  <si>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</si>
  <si>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</si>
  <si>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</si>
  <si>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</si>
  <si>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</si>
  <si>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</si>
  <si>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</si>
  <si>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</si>
  <si>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</si>
  <si>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</si>
  <si>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</si>
  <si>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</si>
  <si>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</si>
  <si>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</si>
  <si>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</si>
  <si>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</si>
  <si>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</si>
  <si>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</si>
  <si>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</si>
  <si>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</si>
  <si>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</si>
  <si>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</si>
  <si>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</si>
  <si>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</si>
  <si>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</si>
  <si>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</si>
  <si>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</si>
  <si>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</si>
  <si>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</si>
  <si>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</si>
  <si>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</si>
  <si>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</si>
  <si>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</si>
  <si>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</si>
  <si>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</si>
  <si>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</si>
  <si>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</si>
  <si>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</si>
  <si>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</si>
  <si>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</si>
  <si>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</si>
  <si>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</si>
  <si>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</si>
  <si>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</si>
  <si>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</si>
  <si>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</si>
  <si>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</si>
  <si>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</si>
  <si>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72</t>
  </si>
  <si>
    <t>ежемесячно</t>
  </si>
  <si>
    <t>площадь дома</t>
  </si>
  <si>
    <t xml:space="preserve"> с 01.08.2018 на осн. Протокола №1 от 31.07.2018, приказ №40 от 23.08.2018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</si>
  <si>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</si>
  <si>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</si>
  <si>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72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</si>
  <si>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</si>
  <si>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</si>
  <si>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Техническое обслуживание охранной сигнализации.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</si>
  <si>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</si>
  <si>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</si>
  <si>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</si>
  <si>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</si>
  <si>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</si>
  <si>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</si>
  <si>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ХВС.</t>
  </si>
  <si>
    <t>Приобретение и установка электромагнитного пускателя в ИТП.</t>
  </si>
  <si>
    <t>АВР 2/20 от 22.04.2020, Решение</t>
  </si>
  <si>
    <t>Замена прибора учета электрической энергии.</t>
  </si>
  <si>
    <t>АВР 3/20 от 19.05.2020</t>
  </si>
  <si>
    <t>АВР 4/20 от 05.08.2020, счет №474 от 17.07.2020</t>
  </si>
  <si>
    <t>Ремонт прибора учета тепловой энергии.</t>
  </si>
  <si>
    <t>АВР 5/20 от 04.12.2020, счет №196 от 26.08.2020</t>
  </si>
  <si>
    <t>Услуг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</si>
</sst>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5" fillId="0" borderId="0"/>
  </cellStyleXfs>
  <cellXfs count="172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9" fillId="0" borderId="0" xfId="5" applyFill="1" applyBorder="1" applyAlignment="1">
      <alignment horizontal="center" vertical="center"/>
    </xf>
    <xf numFmtId="0" fontId="9" fillId="0" borderId="0" xfId="5" applyFill="1" applyBorder="1" applyAlignment="1"/>
    <xf numFmtId="4" fontId="9" fillId="0" borderId="0" xfId="5" applyNumberFormat="1" applyBorder="1" applyAlignment="1"/>
    <xf numFmtId="0" fontId="8" fillId="0" borderId="0" xfId="5" applyFont="1" applyFill="1" applyBorder="1" applyAlignment="1">
      <alignment horizontal="center" vertical="center"/>
    </xf>
    <xf numFmtId="2" fontId="0" fillId="6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7" fillId="0" borderId="0" xfId="5" applyFont="1" applyFill="1" applyBorder="1" applyAlignment="1"/>
    <xf numFmtId="0" fontId="5" fillId="0" borderId="0" xfId="15" applyFont="1" applyFill="1" applyBorder="1" applyAlignment="1"/>
    <xf numFmtId="0" fontId="5" fillId="0" borderId="0" xfId="15" applyFont="1" applyFill="1" applyBorder="1" applyAlignment="1">
      <alignment horizontal="center"/>
    </xf>
    <xf numFmtId="1" fontId="5" fillId="0" borderId="0" xfId="15" applyNumberFormat="1" applyFill="1" applyBorder="1" applyAlignment="1">
      <alignment horizontal="center"/>
    </xf>
    <xf numFmtId="4" fontId="5" fillId="0" borderId="0" xfId="15" applyNumberFormat="1" applyFill="1" applyBorder="1" applyAlignment="1"/>
    <xf numFmtId="0" fontId="5" fillId="0" borderId="0" xfId="15" applyFont="1" applyFill="1" applyBorder="1"/>
    <xf numFmtId="0" fontId="4" fillId="0" borderId="0" xfId="4" applyFont="1" applyFill="1" applyBorder="1" applyAlignment="1">
      <alignment horizontal="center"/>
    </xf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24" fillId="0" borderId="0" xfId="9" applyFont="1" applyFill="1" applyBorder="1" applyAlignment="1">
      <alignment horizontal="center"/>
    </xf>
    <xf numFmtId="4" fontId="24" fillId="0" borderId="0" xfId="9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0" fontId="1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3" xfId="2"/>
    <cellStyle name="Обычный 3 2" xfId="13"/>
    <cellStyle name="Обычный 3 3" xfId="14"/>
    <cellStyle name="Обычный 3 4" xfId="12"/>
    <cellStyle name="Обычный 3 5" xfId="8"/>
    <cellStyle name="Обычный 4" xfId="4"/>
    <cellStyle name="Обычный 4 2" xfId="9"/>
    <cellStyle name="Обычный 5" xfId="5"/>
    <cellStyle name="Обычный 5 2" xfId="10"/>
    <cellStyle name="Обычный 5 4" xfId="6"/>
    <cellStyle name="Обычный 5 4 2" xfId="15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8" sqref="K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2" t="s">
        <v>174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3"/>
      <c r="M8" s="111"/>
      <c r="N8" s="111"/>
      <c r="O8" s="71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3"/>
      <c r="M9" s="111"/>
      <c r="N9" s="111"/>
      <c r="O9" s="71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51450.2</v>
      </c>
      <c r="K10" s="111"/>
      <c r="L10" s="163"/>
      <c r="M10" s="111"/>
      <c r="N10" s="111"/>
      <c r="O10" s="71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272899.91000000003</v>
      </c>
      <c r="K11" s="111"/>
      <c r="L11" s="163"/>
      <c r="M11" s="111"/>
      <c r="N11" s="111"/>
      <c r="O11" s="71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122519.31000000001</v>
      </c>
      <c r="K12" s="111"/>
      <c r="L12" s="163"/>
      <c r="M12" s="111"/>
      <c r="N12" s="111"/>
      <c r="O12" s="71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81531.360000000015</v>
      </c>
      <c r="K13" s="111"/>
      <c r="L13" s="163"/>
      <c r="M13" s="111"/>
      <c r="N13" s="111"/>
      <c r="O13" s="71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68849.240000000005</v>
      </c>
      <c r="K14" s="111"/>
      <c r="L14" s="163"/>
      <c r="M14" s="111"/>
      <c r="N14" s="111"/>
      <c r="O14" s="71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260319.13</v>
      </c>
      <c r="K15" s="111"/>
      <c r="L15" s="163"/>
      <c r="M15" s="111"/>
      <c r="N15" s="111"/>
      <c r="O15" s="71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260319.13</v>
      </c>
      <c r="K16" s="111"/>
      <c r="L16" s="163"/>
      <c r="M16" s="111"/>
      <c r="N16" s="111"/>
      <c r="O16" s="71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3"/>
      <c r="M17" s="111"/>
      <c r="N17" s="111"/>
      <c r="O17" s="71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3"/>
      <c r="M18" s="111"/>
      <c r="N18" s="111"/>
      <c r="O18" s="71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3"/>
      <c r="M19" s="111"/>
      <c r="N19" s="111"/>
      <c r="O19" s="71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3"/>
      <c r="M20" s="111"/>
      <c r="N20" s="111"/>
      <c r="O20" s="71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260319.13</v>
      </c>
      <c r="K21" s="111"/>
      <c r="L21" s="163"/>
      <c r="M21" s="111"/>
      <c r="N21" s="111"/>
      <c r="O21" s="71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3"/>
      <c r="M22" s="111"/>
      <c r="N22" s="111"/>
      <c r="O22" s="71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3"/>
      <c r="M23" s="111"/>
      <c r="N23" s="111"/>
      <c r="O23" s="71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64030.98000000004</v>
      </c>
      <c r="K24" s="111"/>
      <c r="L24" s="163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38319.72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0" t="str">
        <f>ПТО!A40</f>
        <v>Услуг и работы по управлению МКД</v>
      </c>
      <c r="B29" s="140"/>
      <c r="C29" s="140"/>
      <c r="D29" s="140"/>
      <c r="E29" s="140"/>
      <c r="F29" s="141">
        <f>VLOOKUP(A29,ПТО!$A$39:$D$53,2,FALSE)</f>
        <v>67942.8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64"/>
      <c r="M29" s="111"/>
      <c r="N29" s="111"/>
      <c r="O29" s="23" t="str">
        <f t="shared" si="1"/>
        <v>Услуг и работы по управлению МКД</v>
      </c>
      <c r="R29" s="1" t="s">
        <v>71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28671.84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6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16034.52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64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6930.12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30166.560000000001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1" t="e">
        <f>VLOOKUP(A35,ПТО!$A$39:$D$53,2,FALSE)</f>
        <v>#N/A</v>
      </c>
      <c r="G35" s="141"/>
      <c r="H35" s="42" t="e">
        <f>VLOOKUP(A35,ПТО!$A$39:$D$53,3,FALSE)</f>
        <v>#N/A</v>
      </c>
      <c r="I35" s="142" t="e">
        <f>VLOOKUP(A35,ПТО!$A$39:$D$53,4,FALSE)</f>
        <v>#N/A</v>
      </c>
      <c r="J35" s="142"/>
      <c r="K35" s="111"/>
      <c r="L35" s="164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64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64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64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64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64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64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64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0" t="str">
        <f>ПТО!A2</f>
        <v>Техническое обслуживание охранной сигнализации.</v>
      </c>
      <c r="B43" s="140"/>
      <c r="C43" s="140"/>
      <c r="D43" s="140"/>
      <c r="E43" s="140"/>
      <c r="F43" s="141">
        <f>VLOOKUP(A43,ПТО!$A$2:$D$31,4,FALSE)</f>
        <v>5393.52</v>
      </c>
      <c r="G43" s="141"/>
      <c r="H43" s="19" t="str">
        <f>VLOOKUP(A43,ПТО!$A$2:$D$31,2,FALSE)</f>
        <v>ежемесячно</v>
      </c>
      <c r="I43" s="142">
        <f>VLOOKUP(A43,ПТО!$A$2:$D$31,3,FALSE)</f>
        <v>12</v>
      </c>
      <c r="J43" s="142"/>
      <c r="K43" s="111"/>
      <c r="L43" s="164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0" t="str">
        <f>ПТО!A3</f>
        <v>Приобретение и установка таблички по пожарной безопасности.</v>
      </c>
      <c r="B44" s="140"/>
      <c r="C44" s="140"/>
      <c r="D44" s="140"/>
      <c r="E44" s="140"/>
      <c r="F44" s="141">
        <f>VLOOKUP(A44,ПТО!$A$2:$D$31,4,FALSE)</f>
        <v>250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1"/>
      <c r="L44" s="164"/>
      <c r="M44" s="118"/>
      <c r="N44" s="111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0" t="str">
        <f>ПТО!A4</f>
        <v>Приобретение и установка электромагнитного пускателя в ИТП.</v>
      </c>
      <c r="B45" s="140"/>
      <c r="C45" s="140"/>
      <c r="D45" s="140"/>
      <c r="E45" s="140"/>
      <c r="F45" s="141">
        <f>VLOOKUP(A45,ПТО!$A$2:$D$31,4,FALSE)</f>
        <v>1000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64"/>
      <c r="M45" s="118"/>
      <c r="N45" s="111"/>
      <c r="O45" s="23" t="str">
        <f t="shared" si="1"/>
        <v>Приобретение и установка электромагнитного пускателя в ИТП.</v>
      </c>
      <c r="R45" s="22" t="s">
        <v>72</v>
      </c>
    </row>
    <row r="46" spans="1:18" ht="51" customHeight="1" outlineLevel="1">
      <c r="A46" s="140" t="str">
        <f>ПТО!A5</f>
        <v>Замена прибора учета электрической энергии.</v>
      </c>
      <c r="B46" s="140"/>
      <c r="C46" s="140"/>
      <c r="D46" s="140"/>
      <c r="E46" s="140"/>
      <c r="F46" s="141">
        <f>VLOOKUP(A46,ПТО!$A$2:$D$31,4,FALSE)</f>
        <v>7209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64"/>
      <c r="M46" s="118"/>
      <c r="N46" s="111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0" t="str">
        <f>ПТО!A6</f>
        <v>Замена прибора учета ХВС.</v>
      </c>
      <c r="B47" s="140"/>
      <c r="C47" s="140"/>
      <c r="D47" s="140"/>
      <c r="E47" s="140"/>
      <c r="F47" s="141">
        <f>VLOOKUP(A47,ПТО!$A$2:$D$31,4,FALSE)</f>
        <v>1825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64"/>
      <c r="M47" s="118"/>
      <c r="N47" s="111"/>
      <c r="O47" s="23" t="str">
        <f t="shared" si="1"/>
        <v>Замена прибора учета ХВС.</v>
      </c>
      <c r="R47" s="22" t="s">
        <v>72</v>
      </c>
    </row>
    <row r="48" spans="1:18" ht="51" customHeight="1" outlineLevel="1">
      <c r="A48" s="140" t="str">
        <f>ПТО!A7</f>
        <v>Ремонт прибора учета тепловой энергии.</v>
      </c>
      <c r="B48" s="140"/>
      <c r="C48" s="140"/>
      <c r="D48" s="140"/>
      <c r="E48" s="140"/>
      <c r="F48" s="141">
        <f>VLOOKUP(A48,ПТО!$A$2:$D$31,4,FALSE)</f>
        <v>885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64"/>
      <c r="M48" s="118"/>
      <c r="N48" s="111"/>
      <c r="O48" s="23" t="str">
        <f t="shared" si="1"/>
        <v>Ремонт прибора учета тепловой энергии.</v>
      </c>
      <c r="R48" s="22" t="s">
        <v>72</v>
      </c>
    </row>
    <row r="49" spans="1:18" ht="51" hidden="1" customHeight="1" outlineLevel="1">
      <c r="A49" s="140">
        <f>ПТО!A8</f>
        <v>0</v>
      </c>
      <c r="B49" s="140"/>
      <c r="C49" s="140"/>
      <c r="D49" s="140"/>
      <c r="E49" s="140"/>
      <c r="F49" s="141" t="e">
        <f>VLOOKUP(A49,ПТО!$A$2:$D$31,4,FALSE)</f>
        <v>#N/A</v>
      </c>
      <c r="G49" s="141"/>
      <c r="H49" s="25" t="e">
        <f>VLOOKUP(A49,ПТО!$A$2:$D$31,2,FALSE)</f>
        <v>#N/A</v>
      </c>
      <c r="I49" s="142" t="e">
        <f>VLOOKUP(A49,ПТО!$A$2:$D$31,3,FALSE)</f>
        <v>#N/A</v>
      </c>
      <c r="J49" s="142"/>
      <c r="K49" s="111"/>
      <c r="L49" s="164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1" t="e">
        <f>VLOOKUP(A50,ПТО!$A$2:$D$31,4,FALSE)</f>
        <v>#N/A</v>
      </c>
      <c r="G50" s="141"/>
      <c r="H50" s="25" t="e">
        <f>VLOOKUP(A50,ПТО!$A$2:$D$31,2,FALSE)</f>
        <v>#N/A</v>
      </c>
      <c r="I50" s="142" t="e">
        <f>VLOOKUP(A50,ПТО!$A$2:$D$31,3,FALSE)</f>
        <v>#N/A</v>
      </c>
      <c r="J50" s="142"/>
      <c r="K50" s="111"/>
      <c r="L50" s="164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64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64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64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64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64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64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64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64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64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64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64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64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64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64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64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64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64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64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64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64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8"/>
      <c r="L71" s="164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64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47"/>
      <c r="M75" s="111"/>
      <c r="N75" s="111"/>
      <c r="O75" s="71" t="s">
        <v>98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47"/>
      <c r="M76" s="111"/>
      <c r="N76" s="111"/>
      <c r="O76" s="71" t="s">
        <v>99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47"/>
      <c r="M77" s="111"/>
      <c r="N77" s="111"/>
      <c r="O77" s="71" t="s">
        <v>100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47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65"/>
      <c r="M81" s="111"/>
      <c r="N81" s="111"/>
      <c r="O81" s="71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65"/>
      <c r="M82" s="111"/>
      <c r="N82" s="111"/>
      <c r="O82" s="71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44441</v>
      </c>
      <c r="K83" s="111"/>
      <c r="L83" s="165"/>
      <c r="M83" s="111"/>
      <c r="N83" s="111"/>
      <c r="O83" s="71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65"/>
      <c r="M84" s="111"/>
      <c r="N84" s="111"/>
      <c r="O84" s="71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65"/>
      <c r="M85" s="111"/>
      <c r="N85" s="111"/>
      <c r="O85" s="71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58965.479999999901</v>
      </c>
      <c r="K86" s="111"/>
      <c r="L86" s="165"/>
      <c r="M86" s="111"/>
      <c r="N86" s="111"/>
      <c r="O86" s="71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65"/>
      <c r="M87" s="111"/>
      <c r="N87" s="111"/>
      <c r="O87" s="71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65"/>
      <c r="M88" s="111"/>
      <c r="N88" s="111"/>
      <c r="O88" s="71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65"/>
      <c r="M89" s="111"/>
      <c r="N89" s="111"/>
      <c r="O89" s="71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65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9" t="s">
        <v>48</v>
      </c>
      <c r="B93" s="149"/>
      <c r="C93" s="149"/>
      <c r="D93" s="152" t="s">
        <v>49</v>
      </c>
      <c r="E93" s="152"/>
      <c r="F93" s="10" t="s">
        <v>50</v>
      </c>
      <c r="G93" s="149" t="s">
        <v>51</v>
      </c>
      <c r="H93" s="149"/>
      <c r="I93" s="149"/>
      <c r="J93" s="149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20372.749999999996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17870.833333333332</v>
      </c>
      <c r="L95" s="166"/>
      <c r="O95" s="1" t="s">
        <v>112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19102.169999999998</v>
      </c>
      <c r="L96" s="166"/>
      <c r="O96" s="1" t="s">
        <v>113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1270.5799999999981</v>
      </c>
      <c r="L97" s="166"/>
      <c r="O97" s="1" t="s">
        <v>114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20372.749999999996</v>
      </c>
      <c r="L98" s="166"/>
      <c r="O98" s="1" t="s">
        <v>115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20372.749999999996</v>
      </c>
      <c r="L99" s="166"/>
      <c r="O99" s="1" t="s">
        <v>116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117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118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62093.58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4589.3259423503332</v>
      </c>
      <c r="L103" s="166"/>
      <c r="O103" s="1" t="s">
        <v>121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55767.69</v>
      </c>
      <c r="L104" s="166"/>
      <c r="O104" s="1" t="s">
        <v>122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6325.8899999999994</v>
      </c>
      <c r="L105" s="166"/>
      <c r="O105" s="1" t="s">
        <v>123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62093.58</v>
      </c>
      <c r="L106" s="166"/>
      <c r="O106" s="1" t="s">
        <v>124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62093.58</v>
      </c>
      <c r="L107" s="166"/>
      <c r="O107" s="1" t="s">
        <v>125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126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127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71324.91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4622.4828256642904</v>
      </c>
      <c r="L111" s="166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62996.819999999992</v>
      </c>
      <c r="L112" s="166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8328.0900000000111</v>
      </c>
      <c r="L113" s="166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71324.91</v>
      </c>
      <c r="L114" s="166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71324.91</v>
      </c>
      <c r="L115" s="166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135</v>
      </c>
    </row>
    <row r="118" spans="1:15" ht="32.25" hidden="1" customHeight="1" outlineLevel="1">
      <c r="A118" s="153">
        <f>IF(VLOOKUP("тко",АО,3,FALSE)&gt;0,"Обращение с ТКО",0)</f>
        <v>0</v>
      </c>
      <c r="B118" s="153"/>
      <c r="C118" s="153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0">
        <f>VLOOKUP("тко",АО,5,FALSE)</f>
        <v>0</v>
      </c>
      <c r="H118" s="151"/>
      <c r="I118" s="151"/>
      <c r="J118" s="151"/>
      <c r="L118" s="48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0">
        <f>VLOOKUP("гвс",АО,5,FALSE)</f>
        <v>0</v>
      </c>
      <c r="H126" s="151"/>
      <c r="I126" s="151"/>
      <c r="J126" s="151"/>
      <c r="L126" s="48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171</v>
      </c>
    </row>
    <row r="149" spans="1:15" ht="52.5" customHeight="1">
      <c r="A149" s="144" t="s">
        <v>180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3" t="s">
        <v>181</v>
      </c>
      <c r="B154" s="143"/>
      <c r="C154" s="143"/>
      <c r="D154" s="143"/>
      <c r="E154" s="27">
        <f>ПТО!G1</f>
        <v>26454.84</v>
      </c>
    </row>
    <row r="155" spans="1:15" ht="34.5" customHeight="1">
      <c r="A155" s="145" t="s">
        <v>186</v>
      </c>
      <c r="B155" s="145"/>
      <c r="C155" s="145"/>
      <c r="D155" s="145"/>
      <c r="E155" s="28">
        <f>J13</f>
        <v>81531.360000000015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40" t="str">
        <f t="shared" ref="A158:A163" si="14">IF(N158&gt;0,N158,0)</f>
        <v>Техническое обслуживание охранной сигнализации.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5393.52</v>
      </c>
      <c r="G158" s="141"/>
      <c r="H158" s="24" t="str">
        <f t="shared" ref="H158:H187" si="16">VLOOKUP(A158,$A$28:$J$72,8,FALSE)</f>
        <v>ежемесячно</v>
      </c>
      <c r="I158" s="142">
        <f t="shared" ref="I158:I161" si="17">VLOOKUP(A158,$A$28:$J$72,9,FALSE)</f>
        <v>12</v>
      </c>
      <c r="J158" s="14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0" t="str">
        <f t="shared" si="14"/>
        <v>Приобретение и установка таблички по пожарной безопасности.</v>
      </c>
      <c r="B159" s="140"/>
      <c r="C159" s="140"/>
      <c r="D159" s="140"/>
      <c r="E159" s="140"/>
      <c r="F159" s="141">
        <f t="shared" si="15"/>
        <v>250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0" t="str">
        <f t="shared" si="14"/>
        <v>Приобретение и установка электромагнитного пускателя в ИТП.</v>
      </c>
      <c r="B160" s="140"/>
      <c r="C160" s="140"/>
      <c r="D160" s="140"/>
      <c r="E160" s="140"/>
      <c r="F160" s="141">
        <f t="shared" si="15"/>
        <v>1000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72</v>
      </c>
      <c r="N160" s="1" t="str">
        <v>Приобретение и установка электромагнитного пускателя в ИТП.</v>
      </c>
    </row>
    <row r="161" spans="1:14" ht="28.5" customHeight="1">
      <c r="A161" s="140" t="str">
        <f>IF(N161&gt;0,N161,0)</f>
        <v>Замена прибора учета электрической энергии.</v>
      </c>
      <c r="B161" s="140"/>
      <c r="C161" s="140"/>
      <c r="D161" s="140"/>
      <c r="E161" s="140"/>
      <c r="F161" s="141">
        <f t="shared" si="15"/>
        <v>7209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0" t="str">
        <f t="shared" si="14"/>
        <v>Замена прибора учета ХВС.</v>
      </c>
      <c r="B162" s="140"/>
      <c r="C162" s="140"/>
      <c r="D162" s="140"/>
      <c r="E162" s="140"/>
      <c r="F162" s="141">
        <f t="shared" si="15"/>
        <v>1825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72</v>
      </c>
      <c r="N162" s="1" t="str">
        <v>Замена прибора учета ХВС.</v>
      </c>
    </row>
    <row r="163" spans="1:14" ht="28.5" customHeight="1">
      <c r="A163" s="140" t="str">
        <f t="shared" si="14"/>
        <v>Ремонт прибора учета тепловой энергии.</v>
      </c>
      <c r="B163" s="140"/>
      <c r="C163" s="140"/>
      <c r="D163" s="140"/>
      <c r="E163" s="140"/>
      <c r="F163" s="141">
        <f t="shared" si="15"/>
        <v>885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72</v>
      </c>
      <c r="N163" s="1" t="str">
        <v>Ремонт прибора учета тепловой энергии.</v>
      </c>
    </row>
    <row r="164" spans="1:14" ht="28.5" hidden="1" customHeight="1">
      <c r="A164" s="140">
        <f t="shared" ref="A164:A187" si="18">IF(N164&gt;0,N164,0)</f>
        <v>0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0</v>
      </c>
      <c r="G164" s="141"/>
      <c r="H164" s="29" t="e">
        <f t="shared" si="16"/>
        <v>#N/A</v>
      </c>
      <c r="I164" s="142" t="e">
        <f t="shared" ref="I164:I187" si="20">VLOOKUP(A164,$A$28:$J$72,9,FALSE)</f>
        <v>#N/A</v>
      </c>
      <c r="J164" s="142"/>
      <c r="M164" s="22" t="s">
        <v>72</v>
      </c>
      <c r="N164" s="1">
        <v>0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1">
        <f t="shared" si="19"/>
        <v>0</v>
      </c>
      <c r="G165" s="141"/>
      <c r="H165" s="29" t="e">
        <f t="shared" si="16"/>
        <v>#N/A</v>
      </c>
      <c r="I165" s="142" t="e">
        <f t="shared" si="20"/>
        <v>#N/A</v>
      </c>
      <c r="J165" s="142"/>
      <c r="M165" s="22" t="s">
        <v>72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72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72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72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72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72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72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72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72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72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72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72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72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72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72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72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72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72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72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72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72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72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43" t="s">
        <v>185</v>
      </c>
      <c r="B190" s="143"/>
      <c r="C190" s="143"/>
      <c r="D190" s="143"/>
      <c r="E190" s="27">
        <f>SUM(F158:G187)</f>
        <v>16562.52</v>
      </c>
    </row>
    <row r="191" spans="1:14" ht="51.75" customHeight="1">
      <c r="A191" s="143" t="s">
        <v>184</v>
      </c>
      <c r="B191" s="143"/>
      <c r="C191" s="143"/>
      <c r="D191" s="143"/>
      <c r="E191" s="27">
        <f>E190+E154-E155</f>
        <v>-38514.000000000015</v>
      </c>
    </row>
    <row r="192" spans="1:14">
      <c r="A192" s="106" t="s">
        <v>173</v>
      </c>
    </row>
    <row r="193" spans="1:10" ht="62.25" customHeight="1">
      <c r="A193" s="168" t="s">
        <v>182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0">
        <f>ПТО!G12</f>
        <v>1200</v>
      </c>
      <c r="I194" s="51" t="s">
        <v>74</v>
      </c>
    </row>
    <row r="195" spans="1:10" ht="18.75" customHeight="1">
      <c r="A195" s="167" t="str">
        <f>ПТО!F13</f>
        <v xml:space="preserve">  -  техническое обслуживание охранной сигнализации</v>
      </c>
      <c r="B195" s="167"/>
      <c r="C195" s="167"/>
      <c r="D195" s="167"/>
      <c r="E195" s="167"/>
      <c r="F195" s="167"/>
      <c r="G195" s="167"/>
      <c r="H195" s="50">
        <f>ПТО!G13</f>
        <v>5400</v>
      </c>
      <c r="I195" s="51" t="s">
        <v>74</v>
      </c>
    </row>
    <row r="196" spans="1:10" ht="35.25" customHeight="1">
      <c r="A196" s="167" t="str">
        <f>ПТО!F14</f>
        <v xml:space="preserve">  -  работы по выбору (решению) общего собрания или совета дома</v>
      </c>
      <c r="B196" s="167"/>
      <c r="C196" s="167"/>
      <c r="D196" s="167"/>
      <c r="E196" s="167"/>
      <c r="F196" s="167"/>
      <c r="G196" s="167"/>
      <c r="H196" s="50">
        <f>ПТО!G14</f>
        <v>112000</v>
      </c>
      <c r="I196" s="51" t="s">
        <v>74</v>
      </c>
    </row>
    <row r="197" spans="1:10" ht="18.75" hidden="1" customHeight="1">
      <c r="A197" s="167">
        <f>ПТО!F15</f>
        <v>0</v>
      </c>
      <c r="B197" s="167"/>
      <c r="C197" s="167"/>
      <c r="D197" s="167"/>
      <c r="E197" s="167"/>
      <c r="F197" s="167"/>
      <c r="G197" s="167"/>
      <c r="H197" s="50">
        <f>ПТО!G15</f>
        <v>0</v>
      </c>
      <c r="I197" s="51" t="s">
        <v>74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0">
        <f>ПТО!G16</f>
        <v>0</v>
      </c>
      <c r="I198" s="53" t="s">
        <v>74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0">
        <f>ПТО!G17</f>
        <v>0</v>
      </c>
      <c r="I199" s="51" t="s">
        <v>74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0">
        <f>ПТО!G18</f>
        <v>0</v>
      </c>
      <c r="I200" s="51" t="s">
        <v>74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0">
        <f>ПТО!G19</f>
        <v>0</v>
      </c>
      <c r="I201" s="51" t="s">
        <v>74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0">
        <f>ПТО!G20</f>
        <v>0</v>
      </c>
      <c r="I202" s="51" t="s">
        <v>74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0">
        <f>ПТО!G21</f>
        <v>0</v>
      </c>
      <c r="I203" s="51" t="s">
        <v>74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0">
        <f>ПТО!G22</f>
        <v>0</v>
      </c>
      <c r="I204" s="51" t="s">
        <v>74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0">
        <f>ПТО!G23</f>
        <v>0</v>
      </c>
      <c r="I205" s="51" t="s">
        <v>74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0">
        <f>ПТО!G24</f>
        <v>0</v>
      </c>
      <c r="I206" s="51" t="s">
        <v>74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0">
        <f>ПТО!G25</f>
        <v>0</v>
      </c>
      <c r="I207" s="51" t="s">
        <v>74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0">
        <f>ПТО!G26</f>
        <v>0</v>
      </c>
      <c r="I208" s="51" t="s">
        <v>74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0">
        <f>ПТО!G27</f>
        <v>0</v>
      </c>
      <c r="I209" s="51" t="s">
        <v>74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0">
        <f>ПТО!G28</f>
        <v>0</v>
      </c>
      <c r="I210" s="51" t="s">
        <v>74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0">
        <f>ПТО!G29</f>
        <v>0</v>
      </c>
      <c r="I211" s="51" t="s">
        <v>74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0">
        <f>ПТО!G30</f>
        <v>0</v>
      </c>
      <c r="I212" s="51" t="s">
        <v>74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118600</v>
      </c>
      <c r="I214" s="57" t="s">
        <v>76</v>
      </c>
    </row>
  </sheetData>
  <sheetProtection algorithmName="SHA-512" hashValue="ol8PqVm+Ifw2d0Ar6rEAYcJZiEFx/GOvip5Nbvooc9JwqjL/S7MYVQXfDr/KqaFGNC6ekKkf9njJyJSyU1JU2g==" saltValue="TpdRtXwTV6wwgSC2ka3tA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7" sqref="F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26454.84</f>
        <v>26454.84</v>
      </c>
    </row>
    <row r="2" spans="1:12" ht="18.75" customHeight="1">
      <c r="A2" s="126" t="s">
        <v>183</v>
      </c>
      <c r="B2" s="123" t="s">
        <v>175</v>
      </c>
      <c r="C2" s="120">
        <v>12</v>
      </c>
      <c r="D2" s="122">
        <v>5393.52</v>
      </c>
      <c r="E2" s="121"/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187</v>
      </c>
      <c r="B3" s="128" t="s">
        <v>188</v>
      </c>
      <c r="C3" s="129">
        <v>1</v>
      </c>
      <c r="D3" s="130">
        <v>250</v>
      </c>
      <c r="E3" s="131" t="s">
        <v>189</v>
      </c>
      <c r="F3" s="30"/>
      <c r="G3" s="30"/>
      <c r="L3" s="33" t="str">
        <f t="shared" si="0"/>
        <v>ТР</v>
      </c>
    </row>
    <row r="4" spans="1:12" ht="18.75" customHeight="1">
      <c r="A4" s="45" t="s">
        <v>191</v>
      </c>
      <c r="B4" s="132" t="s">
        <v>188</v>
      </c>
      <c r="C4" s="43">
        <v>1</v>
      </c>
      <c r="D4" s="47">
        <v>1000</v>
      </c>
      <c r="E4" s="45" t="s">
        <v>192</v>
      </c>
      <c r="F4" s="30"/>
      <c r="G4" s="30"/>
      <c r="L4" s="33" t="str">
        <f t="shared" si="0"/>
        <v>ТР</v>
      </c>
    </row>
    <row r="5" spans="1:12" ht="18.75" customHeight="1">
      <c r="A5" s="133" t="s">
        <v>193</v>
      </c>
      <c r="B5" s="134" t="s">
        <v>188</v>
      </c>
      <c r="C5" s="135">
        <v>1</v>
      </c>
      <c r="D5" s="136">
        <v>7209</v>
      </c>
      <c r="E5" s="137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190</v>
      </c>
      <c r="B6" s="132" t="s">
        <v>188</v>
      </c>
      <c r="C6" s="43">
        <v>1</v>
      </c>
      <c r="D6" s="47">
        <v>1825</v>
      </c>
      <c r="E6" s="45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196</v>
      </c>
      <c r="B7" s="139" t="s">
        <v>188</v>
      </c>
      <c r="C7" s="135">
        <v>1</v>
      </c>
      <c r="D7" s="136">
        <v>885</v>
      </c>
      <c r="E7" s="137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178</v>
      </c>
      <c r="G13" s="115">
        <v>5400</v>
      </c>
      <c r="L13" s="33">
        <f t="shared" si="0"/>
        <v>0</v>
      </c>
    </row>
    <row r="14" spans="1:12" ht="31.5">
      <c r="A14" s="30"/>
      <c r="F14" s="114" t="s">
        <v>179</v>
      </c>
      <c r="G14" s="115">
        <v>112000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38319.72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38319.72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198</v>
      </c>
      <c r="B40" s="38">
        <v>67942.8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 и работы по управлению МКД</v>
      </c>
      <c r="N40" s="41">
        <f t="shared" ref="N40:N53" si="4">B40</f>
        <v>67942.8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28671.84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28671.84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16034.52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16034.52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6930.12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6930.12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30166.560000000001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30166.560000000001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l/lEDpQF7KpFrQG4oIyeqFwGwgYLkzo7ERnvrVjRzcOtX2PVcCKmeV96oTeY8NXEWJT71MO+OXR3lAYF/p8WAw==" saltValue="4bF1GmC4u5/kJn776IAqM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E69" sqref="E69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1132.3800000000001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124">
        <v>6</v>
      </c>
      <c r="F2" s="125" t="s">
        <v>177</v>
      </c>
      <c r="G2" s="125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51450.2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272899.91000000003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122519.31000000001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F1*6*12</f>
        <v>81531.360000000015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68849.240000000005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260319.13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260319.13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260319.13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64030.98000000004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104</v>
      </c>
      <c r="B27" s="76" t="s">
        <v>4</v>
      </c>
      <c r="C27" s="87">
        <v>44441</v>
      </c>
      <c r="D27" s="82" t="s">
        <v>60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107</v>
      </c>
      <c r="B30" s="76" t="s">
        <v>18</v>
      </c>
      <c r="C30" s="87">
        <v>58965.479999999901</v>
      </c>
      <c r="D30" s="82" t="s">
        <v>66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20372.749999999996</v>
      </c>
      <c r="F37" s="95" t="s">
        <v>166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17870.833333333332</v>
      </c>
      <c r="D38" s="95" t="s">
        <v>164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19102.169999999998</v>
      </c>
      <c r="D39" s="95" t="s">
        <v>165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1270.5799999999981</v>
      </c>
      <c r="D40" s="81" t="s">
        <v>59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20372.749999999996</v>
      </c>
      <c r="D41" s="81" t="s">
        <v>59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20372.749999999996</v>
      </c>
      <c r="D42" s="81" t="s">
        <v>59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62093.58</v>
      </c>
      <c r="F45" s="95" t="s">
        <v>166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4589.3259423503332</v>
      </c>
      <c r="D46" s="95" t="s">
        <v>167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55767.69</v>
      </c>
      <c r="D47" s="95" t="s">
        <v>165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6325.8899999999994</v>
      </c>
      <c r="D48" s="81" t="s">
        <v>59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62093.58</v>
      </c>
      <c r="D49" s="81" t="s">
        <v>59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62093.58</v>
      </c>
      <c r="D50" s="81" t="s">
        <v>59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71324.91</v>
      </c>
      <c r="F53" s="95" t="s">
        <v>166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4622.4828256642904</v>
      </c>
      <c r="D54" s="95" t="s">
        <v>167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62996.819999999992</v>
      </c>
      <c r="D55" s="95" t="s">
        <v>165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8328.0900000000111</v>
      </c>
      <c r="D56" s="81" t="s">
        <v>59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71324.91</v>
      </c>
      <c r="D57" s="81" t="s">
        <v>59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71324.91</v>
      </c>
      <c r="D58" s="81" t="s">
        <v>59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2021-03-26T07:10:40Z</dcterms:modified>
</cp:coreProperties>
</file>