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4" i="2" l="1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7" i="1"/>
  <c r="A119" i="1"/>
  <c r="A12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4" i="1"/>
  <c r="A174" i="1" s="1"/>
  <c r="I174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8" i="1"/>
  <c r="A178" i="1" s="1"/>
  <c r="I178" i="1" s="1"/>
  <c r="N186" i="1"/>
  <c r="A186" i="1" s="1"/>
  <c r="I186" i="1" s="1"/>
  <c r="N180" i="1"/>
  <c r="A180" i="1" s="1"/>
  <c r="I180" i="1" s="1"/>
  <c r="N184" i="1"/>
  <c r="A184" i="1" s="1"/>
  <c r="I184" i="1" s="1"/>
  <c r="N187" i="1"/>
  <c r="A187" i="1" s="1"/>
  <c r="I187" i="1" s="1"/>
  <c r="N177" i="1"/>
  <c r="A177" i="1" s="1"/>
  <c r="I177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H181" i="1"/>
  <c r="F166" i="1"/>
  <c r="H164" i="1"/>
  <c r="F164" i="1"/>
  <c r="H187" i="1"/>
  <c r="H185" i="1"/>
  <c r="H178" i="1"/>
  <c r="H169" i="1"/>
  <c r="H177" i="1"/>
  <c r="F175" i="1"/>
  <c r="F185" i="1"/>
  <c r="H171" i="1"/>
  <c r="H172" i="1"/>
  <c r="F182" i="1"/>
  <c r="F172" i="1"/>
  <c r="F184" i="1"/>
  <c r="H182" i="1"/>
  <c r="F169" i="1"/>
  <c r="F181" i="1"/>
  <c r="H184" i="1"/>
  <c r="H165" i="1"/>
  <c r="H170" i="1"/>
  <c r="H176" i="1"/>
  <c r="F187" i="1"/>
  <c r="F178" i="1"/>
  <c r="F170" i="1"/>
  <c r="F171" i="1"/>
  <c r="H186" i="1"/>
  <c r="F177" i="1"/>
  <c r="H180" i="1"/>
  <c r="F174" i="1"/>
  <c r="H175" i="1"/>
  <c r="H173" i="1"/>
  <c r="H179" i="1"/>
  <c r="F173" i="1"/>
  <c r="H174" i="1"/>
  <c r="F167" i="1"/>
  <c r="F165" i="1"/>
  <c r="H167" i="1"/>
  <c r="F179" i="1"/>
  <c r="H168" i="1"/>
  <c r="F168" i="1"/>
  <c r="F180" i="1"/>
  <c r="H166" i="1"/>
  <c r="F186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<sst xmlns="http://schemas.openxmlformats.org/spreadsheetml/2006/main" count="559" uniqueCount="208">
  <si>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</si>
  <si>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</si>
  <si>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</si>
  <si>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</si>
  <si>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</si>
  <si>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</si>
  <si>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</si>
  <si>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</si>
  <si>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</si>
  <si>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</si>
  <si>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</si>
  <si>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</si>
  <si>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</si>
  <si>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</si>
  <si>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</si>
  <si>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</si>
  <si>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</si>
  <si>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</si>
  <si>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</si>
  <si>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</si>
  <si>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</si>
  <si>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</si>
  <si>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</si>
  <si>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</si>
  <si>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</si>
  <si>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</si>
  <si>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</si>
  <si>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</si>
  <si>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</si>
  <si>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</si>
  <si>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</si>
  <si>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</si>
  <si>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</si>
  <si>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</si>
  <si>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</si>
  <si>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</si>
  <si>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</si>
  <si>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</si>
  <si>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</si>
  <si>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</si>
  <si>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</si>
  <si>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</si>
  <si>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</si>
  <si>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</si>
  <si>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</si>
  <si>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</si>
  <si>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</si>
  <si>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</si>
  <si>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</si>
  <si>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</si>
  <si>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</si>
  <si>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</si>
  <si>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</si>
  <si>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</si>
  <si>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</si>
  <si>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</si>
  <si>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</si>
  <si>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</si>
  <si>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</si>
  <si>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</si>
  <si>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</si>
  <si>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</si>
  <si>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</si>
  <si>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</si>
  <si>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</si>
  <si>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</si>
  <si>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</si>
  <si>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</si>
  <si>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</si>
  <si>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</si>
  <si>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</si>
  <si>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</si>
  <si>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</si>
  <si>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</si>
  <si>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</si>
  <si>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</si>
  <si>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</si>
  <si>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</si>
  <si>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</si>
  <si>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</si>
  <si>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</si>
  <si>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</si>
  <si>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</si>
  <si>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</si>
  <si>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</si>
  <si>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</si>
  <si>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</si>
  <si>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</si>
  <si>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</si>
  <si>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</si>
  <si>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</si>
  <si>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</si>
  <si>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</si>
  <si>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</si>
  <si>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</si>
  <si>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</si>
  <si>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</si>
  <si>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</si>
  <si>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</si>
  <si>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</si>
  <si>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</si>
  <si>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</si>
  <si>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</si>
  <si>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</si>
  <si>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</si>
  <si>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</si>
  <si>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</si>
  <si>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</si>
  <si>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</si>
  <si>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</si>
  <si>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</si>
  <si>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</si>
  <si>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</si>
  <si>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</si>
  <si>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</si>
  <si>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</si>
  <si>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</si>
  <si>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</si>
  <si>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</si>
  <si>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</si>
  <si>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</si>
  <si>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</si>
  <si>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</si>
  <si>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</si>
  <si>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</si>
  <si>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</si>
  <si>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</si>
  <si>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</si>
  <si>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</si>
  <si>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</si>
  <si>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</si>
  <si>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</si>
  <si>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</si>
  <si>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</si>
  <si>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</si>
  <si>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</si>
  <si>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</si>
  <si>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</si>
  <si>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</si>
  <si>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</si>
  <si>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</si>
  <si>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</si>
  <si>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</si>
  <si>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</si>
  <si>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</si>
  <si>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</si>
  <si>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</si>
  <si>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</si>
  <si>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</si>
  <si>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</si>
  <si>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</si>
  <si>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</si>
  <si>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</si>
  <si>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</si>
  <si>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</si>
  <si>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</si>
  <si>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</si>
  <si>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</si>
  <si>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</si>
  <si>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</si>
  <si>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</si>
  <si>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</si>
  <si>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</si>
  <si>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</si>
  <si>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</si>
  <si>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</si>
  <si>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</si>
  <si>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</si>
  <si>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</si>
  <si>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</si>
  <si>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</si>
  <si>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</si>
  <si>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</si>
  <si>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</si>
  <si>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</si>
  <si>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</si>
  <si>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</si>
  <si>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</si>
  <si>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</si>
  <si>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5/3</t>
  </si>
  <si>
    <t>Работы (услуги) по управлению многоквартирным домом</t>
  </si>
  <si>
    <t>Отчет об исполнении договора управления многоквартирного дома 
Румянцева, 5/3 в части текущего ремонта</t>
  </si>
  <si>
    <t>ежегодно</t>
  </si>
  <si>
    <t>разово</t>
  </si>
  <si>
    <t>площадь дома</t>
  </si>
  <si>
    <t>Приобретение частотного преобразователя.</t>
  </si>
  <si>
    <t xml:space="preserve">  -  ремонт резервного частотного преобразователя</t>
  </si>
  <si>
    <t xml:space="preserve">  -  благоустройство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</si>
  <si>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</si>
  <si>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</si>
  <si>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</si>
  <si>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</si>
  <si>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</si>
  <si>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монтаж приемопередатчиков системы видеонаблюдения.</t>
  </si>
  <si>
    <t>АВР 1/20 от 11.01.2020, Решение, счет №445 от 05.12.2019, счет №4 от 16.01.2020</t>
  </si>
  <si>
    <t>Приобретение и установка таблички по пожарной безопасности.</t>
  </si>
  <si>
    <t>Приобретение новогодней елки и гирлянды.</t>
  </si>
  <si>
    <t>АВР 2/20 от 24.02.2020, Решение, счет №4 от 23.01.2020</t>
  </si>
  <si>
    <t>Монтаж системы диспетчеризации лифта.</t>
  </si>
  <si>
    <t>Ремонт прибора учета тепловой энергии.</t>
  </si>
  <si>
    <t>АВР 4/20 от 14.12.2020, счет от 12.03.2020</t>
  </si>
  <si>
    <t>АВР 5/20 от 15.12.2020, счет №171 от 30.09.2020</t>
  </si>
  <si>
    <t>АВР 6/20 от 15.12.2020, счет №40 от 04.09.2020</t>
  </si>
  <si>
    <t>АВР 3/20 от 15.12.2020</t>
  </si>
  <si>
    <t>АВР 7/20 от 31.12.2020</t>
  </si>
  <si>
    <t>Техническое обслуживание охранной сигнализации (2019-2020 года).</t>
  </si>
  <si>
    <t>ежемесячно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</si>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</sst>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23" fillId="0" borderId="0" xfId="5" applyNumberFormat="1" applyFont="1" applyFill="1" applyBorder="1" applyAlignment="1"/>
    <xf numFmtId="4" fontId="15" fillId="0" borderId="0" xfId="0" applyNumberFormat="1" applyFont="1" applyBorder="1"/>
    <xf numFmtId="0" fontId="16" fillId="0" borderId="0" xfId="0" applyFont="1" applyBorder="1" applyAlignment="1">
      <alignment wrapText="1"/>
    </xf>
    <xf numFmtId="0" fontId="6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7" applyFont="1" applyFill="1" applyBorder="1" applyAlignment="1"/>
    <xf numFmtId="0" fontId="3" fillId="0" borderId="0" xfId="8" applyFont="1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1" fontId="9" fillId="0" borderId="0" xfId="5" applyNumberFormat="1" applyFill="1" applyBorder="1" applyAlignment="1">
      <alignment horizontal="center"/>
    </xf>
    <xf numFmtId="0" fontId="9" fillId="0" borderId="0" xfId="5" applyFill="1" applyBorder="1" applyAlignment="1">
      <alignment horizontal="center"/>
    </xf>
    <xf numFmtId="4" fontId="9" fillId="0" borderId="0" xfId="5" applyNumberFormat="1" applyFill="1" applyBorder="1" applyAlignment="1"/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23" fillId="0" borderId="0" xfId="20" applyNumberFormat="1" applyFont="1" applyFill="1" applyBorder="1" applyAlignment="1"/>
    <xf numFmtId="0" fontId="1" fillId="0" borderId="0" xfId="20" applyFill="1" applyBorder="1" applyAlignment="1"/>
    <xf numFmtId="0" fontId="23" fillId="0" borderId="0" xfId="2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3"/>
    <cellStyle name="Обычный 2 4" xfId="17"/>
    <cellStyle name="Обычный 2 5" xfId="9"/>
    <cellStyle name="Обычный 3" xfId="2"/>
    <cellStyle name="Обычный 3 2" xfId="7"/>
    <cellStyle name="Обычный 3 2 2" xfId="14"/>
    <cellStyle name="Обычный 3 3" xfId="18"/>
    <cellStyle name="Обычный 3 4" xfId="10"/>
    <cellStyle name="Обычный 4" xfId="4"/>
    <cellStyle name="Обычный 4 2" xfId="8"/>
    <cellStyle name="Обычный 4 2 2" xfId="15"/>
    <cellStyle name="Обычный 4 3" xfId="19"/>
    <cellStyle name="Обычный 4 4" xfId="11"/>
    <cellStyle name="Обычный 5" xfId="5"/>
    <cellStyle name="Обычный 5 2" xfId="16"/>
    <cellStyle name="Обычный 5 3" xfId="20"/>
    <cellStyle name="Обычный 5 4" xfId="12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179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09"/>
      <c r="L8" s="172"/>
      <c r="M8" s="109"/>
      <c r="N8" s="109"/>
      <c r="O8" s="70" t="s">
        <v>85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09"/>
      <c r="L9" s="172"/>
      <c r="M9" s="109"/>
      <c r="N9" s="109"/>
      <c r="O9" s="70" t="s">
        <v>86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328806.55999999994</v>
      </c>
      <c r="K10" s="109"/>
      <c r="L10" s="172"/>
      <c r="M10" s="109"/>
      <c r="N10" s="109"/>
      <c r="O10" s="70" t="s">
        <v>87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834417.73000000021</v>
      </c>
      <c r="K11" s="109"/>
      <c r="L11" s="172"/>
      <c r="M11" s="109"/>
      <c r="N11" s="109"/>
      <c r="O11" s="70" t="s">
        <v>88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671893.93000000028</v>
      </c>
      <c r="K12" s="109"/>
      <c r="L12" s="172"/>
      <c r="M12" s="109"/>
      <c r="N12" s="109"/>
      <c r="O12" s="70" t="s">
        <v>89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162523.79999999999</v>
      </c>
      <c r="K13" s="109"/>
      <c r="L13" s="172"/>
      <c r="M13" s="109"/>
      <c r="N13" s="109"/>
      <c r="O13" s="70" t="s">
        <v>90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09"/>
      <c r="L14" s="172"/>
      <c r="M14" s="109"/>
      <c r="N14" s="109"/>
      <c r="O14" s="70" t="s">
        <v>91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769505.48</v>
      </c>
      <c r="K15" s="109"/>
      <c r="L15" s="172"/>
      <c r="M15" s="109"/>
      <c r="N15" s="109"/>
      <c r="O15" s="70" t="s">
        <v>92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769505.48</v>
      </c>
      <c r="K16" s="109"/>
      <c r="L16" s="172"/>
      <c r="M16" s="109"/>
      <c r="N16" s="109"/>
      <c r="O16" s="70" t="s">
        <v>93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09"/>
      <c r="L17" s="172"/>
      <c r="M17" s="109"/>
      <c r="N17" s="109"/>
      <c r="O17" s="70" t="s">
        <v>94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09"/>
      <c r="L18" s="172"/>
      <c r="M18" s="109"/>
      <c r="N18" s="109"/>
      <c r="O18" s="70" t="s">
        <v>95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09"/>
      <c r="L19" s="172"/>
      <c r="M19" s="109"/>
      <c r="N19" s="109"/>
      <c r="O19" s="70" t="s">
        <v>96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09"/>
      <c r="L20" s="172"/>
      <c r="M20" s="109"/>
      <c r="N20" s="109"/>
      <c r="O20" s="70" t="s">
        <v>97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769505.48</v>
      </c>
      <c r="K21" s="109"/>
      <c r="L21" s="172"/>
      <c r="M21" s="109"/>
      <c r="N21" s="109"/>
      <c r="O21" s="70" t="s">
        <v>98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09"/>
      <c r="L22" s="172"/>
      <c r="M22" s="109"/>
      <c r="N22" s="109"/>
      <c r="O22" s="70" t="s">
        <v>99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09"/>
      <c r="L23" s="172"/>
      <c r="M23" s="109"/>
      <c r="N23" s="109"/>
      <c r="O23" s="70" t="s">
        <v>100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393718.81000000006</v>
      </c>
      <c r="K24" s="109"/>
      <c r="L24" s="172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265816.68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Работы по содержанию лифта (лифтов)</v>
      </c>
      <c r="B29" s="149"/>
      <c r="C29" s="149"/>
      <c r="D29" s="149"/>
      <c r="E29" s="149"/>
      <c r="F29" s="150">
        <f>VLOOKUP(A29,ПТО!$A$39:$D$53,2,FALSE)</f>
        <v>54174.6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7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42978.48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43339.68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13724.28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67537.679999999993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Работы (услуги) по управлению многоквартирным домом</v>
      </c>
      <c r="B35" s="149"/>
      <c r="C35" s="149"/>
      <c r="D35" s="149"/>
      <c r="E35" s="149"/>
      <c r="F35" s="150">
        <f>VLOOKUP(A35,ПТО!$A$39:$D$53,2,FALSE)</f>
        <v>180582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09"/>
      <c r="L35" s="173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09"/>
      <c r="L36" s="17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7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7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7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7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7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7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09"/>
      <c r="L43" s="173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9" t="str">
        <f>ПТО!A3</f>
        <v>Техническое обслуживание охранной сигнализации (2019-2020 года).</v>
      </c>
      <c r="B44" s="149"/>
      <c r="C44" s="149"/>
      <c r="D44" s="149"/>
      <c r="E44" s="149"/>
      <c r="F44" s="150">
        <f>VLOOKUP(A44,ПТО!$A$2:$D$31,4,FALSE)</f>
        <v>8000</v>
      </c>
      <c r="G44" s="150"/>
      <c r="H44" s="25" t="str">
        <f>VLOOKUP(A44,ПТО!$A$2:$D$31,2,FALSE)</f>
        <v>ежемесячно</v>
      </c>
      <c r="I44" s="151">
        <f>VLOOKUP(A44,ПТО!$A$2:$D$31,3,FALSE)</f>
        <v>12</v>
      </c>
      <c r="J44" s="151"/>
      <c r="K44" s="109"/>
      <c r="L44" s="173"/>
      <c r="M44" s="115"/>
      <c r="N44" s="109"/>
      <c r="O44" s="23" t="str">
        <f t="shared" si="1"/>
        <v>Техническое обслуживание охранной сигнализации (2019-2020 года).</v>
      </c>
      <c r="R44" s="22" t="s">
        <v>72</v>
      </c>
    </row>
    <row r="45" spans="1:18" ht="51" customHeight="1" outlineLevel="1">
      <c r="A45" s="149" t="str">
        <f>ПТО!A4</f>
        <v>Приобретение частотного преобразователя.</v>
      </c>
      <c r="B45" s="149"/>
      <c r="C45" s="149"/>
      <c r="D45" s="149"/>
      <c r="E45" s="149"/>
      <c r="F45" s="150">
        <f>VLOOKUP(A45,ПТО!$A$2:$D$31,4,FALSE)</f>
        <v>133400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73"/>
      <c r="M45" s="115"/>
      <c r="N45" s="109"/>
      <c r="O45" s="23" t="str">
        <f t="shared" si="1"/>
        <v>Приобретение частотного преобразователя.</v>
      </c>
      <c r="R45" s="22" t="s">
        <v>72</v>
      </c>
    </row>
    <row r="46" spans="1:18" ht="51" customHeight="1" outlineLevel="1">
      <c r="A46" s="149" t="str">
        <f>ПТО!A5</f>
        <v>Приобретение и монтаж приемопередатчиков системы видеонаблюдения.</v>
      </c>
      <c r="B46" s="149"/>
      <c r="C46" s="149"/>
      <c r="D46" s="149"/>
      <c r="E46" s="149"/>
      <c r="F46" s="150">
        <f>VLOOKUP(A46,ПТО!$A$2:$D$31,4,FALSE)</f>
        <v>3250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73"/>
      <c r="M46" s="115"/>
      <c r="N46" s="109"/>
      <c r="O46" s="23" t="str">
        <f t="shared" si="1"/>
        <v>Приобретение и монтаж приемопередатчиков системы видеонаблюдения.</v>
      </c>
      <c r="R46" s="22" t="s">
        <v>72</v>
      </c>
    </row>
    <row r="47" spans="1:18" ht="51" customHeight="1" outlineLevel="1">
      <c r="A47" s="149" t="str">
        <f>ПТО!A6</f>
        <v>Приобретение новогодней елки и гирлянды.</v>
      </c>
      <c r="B47" s="149"/>
      <c r="C47" s="149"/>
      <c r="D47" s="149"/>
      <c r="E47" s="149"/>
      <c r="F47" s="150">
        <f>VLOOKUP(A47,ПТО!$A$2:$D$31,4,FALSE)</f>
        <v>1533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73"/>
      <c r="M47" s="115"/>
      <c r="N47" s="109"/>
      <c r="O47" s="23" t="str">
        <f t="shared" si="1"/>
        <v>Приобретение новогодней елки и гирлянды.</v>
      </c>
      <c r="R47" s="22" t="s">
        <v>72</v>
      </c>
    </row>
    <row r="48" spans="1:18" ht="51" customHeight="1" outlineLevel="1">
      <c r="A48" s="149" t="str">
        <f>ПТО!A7</f>
        <v>Приобретение и установка таблички по пожарной безопасности.</v>
      </c>
      <c r="B48" s="149"/>
      <c r="C48" s="149"/>
      <c r="D48" s="149"/>
      <c r="E48" s="149"/>
      <c r="F48" s="150">
        <f>VLOOKUP(A48,ПТО!$A$2:$D$31,4,FALSE)</f>
        <v>250</v>
      </c>
      <c r="G48" s="150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09"/>
      <c r="L48" s="173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49" t="str">
        <f>ПТО!A8</f>
        <v>Монтаж системы диспетчеризации лифта.</v>
      </c>
      <c r="B49" s="149"/>
      <c r="C49" s="149"/>
      <c r="D49" s="149"/>
      <c r="E49" s="149"/>
      <c r="F49" s="150">
        <f>VLOOKUP(A49,ПТО!$A$2:$D$31,4,FALSE)</f>
        <v>39259</v>
      </c>
      <c r="G49" s="150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09"/>
      <c r="L49" s="173"/>
      <c r="M49" s="115"/>
      <c r="N49" s="109"/>
      <c r="O49" s="23" t="str">
        <f t="shared" si="1"/>
        <v>Монтаж системы диспетчеризации лифта.</v>
      </c>
      <c r="R49" s="22" t="s">
        <v>72</v>
      </c>
    </row>
    <row r="50" spans="1:18" ht="51" customHeight="1" outlineLevel="1">
      <c r="A50" s="149" t="str">
        <f>ПТО!A9</f>
        <v>Ремонт прибора учета тепловой энергии.</v>
      </c>
      <c r="B50" s="149"/>
      <c r="C50" s="149"/>
      <c r="D50" s="149"/>
      <c r="E50" s="149"/>
      <c r="F50" s="150">
        <f>VLOOKUP(A50,ПТО!$A$2:$D$31,4,FALSE)</f>
        <v>1289.3900000000001</v>
      </c>
      <c r="G50" s="150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09"/>
      <c r="L50" s="173"/>
      <c r="M50" s="115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09"/>
      <c r="L51" s="173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73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73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7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7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7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7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7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7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7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7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7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7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7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7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7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7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7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7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7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5"/>
      <c r="L71" s="17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7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9"/>
      <c r="L75" s="156"/>
      <c r="M75" s="109"/>
      <c r="N75" s="109"/>
      <c r="O75" s="70" t="s">
        <v>102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9"/>
      <c r="L76" s="156"/>
      <c r="M76" s="109"/>
      <c r="N76" s="109"/>
      <c r="O76" s="70" t="s">
        <v>103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9"/>
      <c r="L77" s="156"/>
      <c r="M77" s="109"/>
      <c r="N77" s="109"/>
      <c r="O77" s="70" t="s">
        <v>104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7">
        <f>VLOOKUP(O78,АО,3,FALSE)</f>
        <v>0</v>
      </c>
      <c r="K78" s="109"/>
      <c r="L78" s="156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7">
        <f t="shared" ref="J81:J90" si="2">VLOOKUP(O81,АО,3,FALSE)</f>
        <v>0</v>
      </c>
      <c r="K81" s="109"/>
      <c r="L81" s="174"/>
      <c r="M81" s="109"/>
      <c r="N81" s="109"/>
      <c r="O81" s="70" t="s">
        <v>106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7">
        <f t="shared" si="2"/>
        <v>0</v>
      </c>
      <c r="K82" s="109"/>
      <c r="L82" s="174"/>
      <c r="M82" s="109"/>
      <c r="N82" s="109"/>
      <c r="O82" s="70" t="s">
        <v>107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96065.93</v>
      </c>
      <c r="K83" s="109"/>
      <c r="L83" s="174"/>
      <c r="M83" s="109"/>
      <c r="N83" s="109"/>
      <c r="O83" s="70" t="s">
        <v>108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09"/>
      <c r="L84" s="174"/>
      <c r="M84" s="109"/>
      <c r="N84" s="109"/>
      <c r="O84" s="70" t="s">
        <v>109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09"/>
      <c r="L85" s="174"/>
      <c r="M85" s="109"/>
      <c r="N85" s="109"/>
      <c r="O85" s="70" t="s">
        <v>110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129047.93</v>
      </c>
      <c r="K86" s="109"/>
      <c r="L86" s="174"/>
      <c r="M86" s="109"/>
      <c r="N86" s="109"/>
      <c r="O86" s="70" t="s">
        <v>111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74"/>
      <c r="M87" s="109"/>
      <c r="N87" s="109"/>
      <c r="O87" s="70" t="s">
        <v>112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74"/>
      <c r="M88" s="109"/>
      <c r="N88" s="109"/>
      <c r="O88" s="70" t="s">
        <v>113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74"/>
      <c r="M89" s="109"/>
      <c r="N89" s="109"/>
      <c r="O89" s="70" t="s">
        <v>114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09"/>
      <c r="L90" s="174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194748.64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170832.14035087722</v>
      </c>
      <c r="L95" s="175"/>
      <c r="O95" s="1" t="s">
        <v>116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180388.74</v>
      </c>
      <c r="L96" s="175"/>
      <c r="O96" s="1" t="s">
        <v>117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14359.900000000023</v>
      </c>
      <c r="L97" s="175"/>
      <c r="O97" s="1" t="s">
        <v>118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194748.64</v>
      </c>
      <c r="L98" s="175"/>
      <c r="O98" s="1" t="s">
        <v>119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194748.64</v>
      </c>
      <c r="L99" s="175"/>
      <c r="O99" s="1" t="s">
        <v>120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121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122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106175.04999999999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7847.3798965262376</v>
      </c>
      <c r="L103" s="175"/>
      <c r="O103" s="1" t="s">
        <v>125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103614.56000000001</v>
      </c>
      <c r="L104" s="175"/>
      <c r="O104" s="1" t="s">
        <v>126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2560.4899999999761</v>
      </c>
      <c r="L105" s="175"/>
      <c r="O105" s="1" t="s">
        <v>127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106175.04999999999</v>
      </c>
      <c r="L106" s="175"/>
      <c r="O106" s="1" t="s">
        <v>128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106175.04999999999</v>
      </c>
      <c r="L107" s="175"/>
      <c r="O107" s="1" t="s">
        <v>129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130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131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125181.09999999996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8112.8386260531406</v>
      </c>
      <c r="L111" s="175"/>
      <c r="O111" s="1" t="s">
        <v>133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116136.14000000001</v>
      </c>
      <c r="L112" s="175"/>
      <c r="O112" s="1" t="s">
        <v>134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9044.9599999999482</v>
      </c>
      <c r="L113" s="175"/>
      <c r="O113" s="1" t="s">
        <v>135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125181.09999999996</v>
      </c>
      <c r="L114" s="175"/>
      <c r="O114" s="1" t="s">
        <v>136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125181.09999999996</v>
      </c>
      <c r="L115" s="175"/>
      <c r="O115" s="1" t="s">
        <v>137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138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139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130812.62999999999</v>
      </c>
      <c r="H118" s="160"/>
      <c r="I118" s="160"/>
      <c r="J118" s="160"/>
      <c r="L118" s="47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230.74673228554798</v>
      </c>
      <c r="L119" s="47"/>
      <c r="O119" s="1" t="s">
        <v>141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123795.98000000003</v>
      </c>
      <c r="L120" s="47"/>
      <c r="O120" s="1" t="s">
        <v>142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7016.6499999999651</v>
      </c>
      <c r="L121" s="47"/>
      <c r="O121" s="1" t="s">
        <v>143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130812.62999999999</v>
      </c>
      <c r="L122" s="47"/>
      <c r="O122" s="1" t="s">
        <v>144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130812.62999999999</v>
      </c>
      <c r="L123" s="47"/>
      <c r="O123" s="1" t="s">
        <v>145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7"/>
      <c r="O125" s="1" t="s">
        <v>147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59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7">
        <f t="shared" ref="A127:A133" si="10">IF(VLOOKUP("гвс",АО,3,FALSE)&gt;0,VLOOKUP(O127,АО,2,FALSE),0)</f>
        <v>0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0</v>
      </c>
      <c r="L127" s="47"/>
      <c r="O127" s="1" t="s">
        <v>149</v>
      </c>
    </row>
    <row r="128" spans="1:15" ht="32.25" hidden="1" customHeight="1" outlineLevel="2">
      <c r="A128" s="157">
        <f t="shared" si="10"/>
        <v>0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0</v>
      </c>
      <c r="L128" s="47"/>
      <c r="O128" s="1" t="s">
        <v>150</v>
      </c>
    </row>
    <row r="129" spans="1:15" ht="32.25" hidden="1" customHeight="1" outlineLevel="2">
      <c r="A129" s="157">
        <f t="shared" si="10"/>
        <v>0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7"/>
      <c r="O129" s="1" t="s">
        <v>151</v>
      </c>
    </row>
    <row r="130" spans="1:15" ht="32.25" hidden="1" customHeight="1" outlineLevel="2">
      <c r="A130" s="157">
        <f t="shared" si="10"/>
        <v>0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0</v>
      </c>
      <c r="L130" s="47"/>
      <c r="O130" s="1" t="s">
        <v>152</v>
      </c>
    </row>
    <row r="131" spans="1:15" ht="32.25" hidden="1" customHeight="1" outlineLevel="2">
      <c r="A131" s="157">
        <f t="shared" si="10"/>
        <v>0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0</v>
      </c>
      <c r="L131" s="47"/>
      <c r="O131" s="1" t="s">
        <v>153</v>
      </c>
    </row>
    <row r="132" spans="1:15" ht="32.25" hidden="1" customHeight="1" outlineLevel="2">
      <c r="A132" s="157">
        <f t="shared" si="10"/>
        <v>0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7"/>
      <c r="O132" s="1" t="s">
        <v>154</v>
      </c>
    </row>
    <row r="133" spans="1:15" ht="32.25" hidden="1" customHeight="1" outlineLevel="2">
      <c r="A133" s="157">
        <f t="shared" si="10"/>
        <v>0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7"/>
      <c r="O135" s="1" t="s">
        <v>157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7"/>
      <c r="O136" s="1" t="s">
        <v>158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7"/>
      <c r="O138" s="1" t="s">
        <v>160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7"/>
      <c r="O139" s="1" t="s">
        <v>161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7"/>
      <c r="O141" s="1" t="s">
        <v>163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173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57" t="s">
        <v>176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162144.81</v>
      </c>
      <c r="O146" t="s">
        <v>175</v>
      </c>
    </row>
    <row r="149" spans="1:15" ht="52.5" customHeight="1">
      <c r="A149" s="153" t="s">
        <v>181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2" t="s">
        <v>188</v>
      </c>
      <c r="B154" s="152"/>
      <c r="C154" s="152"/>
      <c r="D154" s="152"/>
      <c r="E154" s="27">
        <f>ПТО!G1</f>
        <v>-66741.11</v>
      </c>
    </row>
    <row r="155" spans="1:15" ht="34.5" customHeight="1">
      <c r="A155" s="154" t="s">
        <v>192</v>
      </c>
      <c r="B155" s="154"/>
      <c r="C155" s="154"/>
      <c r="D155" s="154"/>
      <c r="E155" s="28">
        <f>J13</f>
        <v>162523.79999999999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 (2019-2020 года).</v>
      </c>
      <c r="B159" s="149"/>
      <c r="C159" s="149"/>
      <c r="D159" s="149"/>
      <c r="E159" s="149"/>
      <c r="F159" s="150">
        <f t="shared" si="15"/>
        <v>8000</v>
      </c>
      <c r="G159" s="150"/>
      <c r="H159" s="24" t="str">
        <f t="shared" si="16"/>
        <v>ежемесячно</v>
      </c>
      <c r="I159" s="151">
        <f t="shared" si="17"/>
        <v>12</v>
      </c>
      <c r="J159" s="151"/>
      <c r="M159" s="22" t="s">
        <v>72</v>
      </c>
      <c r="N159" s="1" t="str">
        <v>Техническое обслуживание охранной сигнализации (2019-2020 года).</v>
      </c>
    </row>
    <row r="160" spans="1:15" ht="28.5" customHeight="1">
      <c r="A160" s="149" t="str">
        <f t="shared" si="14"/>
        <v>Приобретение частотного преобразователя.</v>
      </c>
      <c r="B160" s="149"/>
      <c r="C160" s="149"/>
      <c r="D160" s="149"/>
      <c r="E160" s="149"/>
      <c r="F160" s="150">
        <f t="shared" si="15"/>
        <v>133400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частотного преобразователя.</v>
      </c>
    </row>
    <row r="161" spans="1:14" ht="28.5" customHeight="1">
      <c r="A161" s="149" t="str">
        <f>IF(N161&gt;0,N161,0)</f>
        <v>Приобретение и монтаж приемопередатчиков системы видеонаблюдения.</v>
      </c>
      <c r="B161" s="149"/>
      <c r="C161" s="149"/>
      <c r="D161" s="149"/>
      <c r="E161" s="149"/>
      <c r="F161" s="150">
        <f t="shared" si="15"/>
        <v>3250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и монтаж приемопередатчиков системы видеонаблюдения.</v>
      </c>
    </row>
    <row r="162" spans="1:14" ht="28.5" customHeight="1">
      <c r="A162" s="149" t="str">
        <f t="shared" si="14"/>
        <v>Приобретение новогодней елки и гирлянды.</v>
      </c>
      <c r="B162" s="149"/>
      <c r="C162" s="149"/>
      <c r="D162" s="149"/>
      <c r="E162" s="149"/>
      <c r="F162" s="150">
        <f t="shared" si="15"/>
        <v>1533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Приобретение новогодней елки и гирлянды.</v>
      </c>
    </row>
    <row r="163" spans="1:14" ht="28.5" customHeight="1">
      <c r="A163" s="149" t="str">
        <f t="shared" si="14"/>
        <v>Приобретение и установка таблички по пожарной безопасности.</v>
      </c>
      <c r="B163" s="149"/>
      <c r="C163" s="149"/>
      <c r="D163" s="149"/>
      <c r="E163" s="149"/>
      <c r="F163" s="150">
        <f t="shared" si="15"/>
        <v>250</v>
      </c>
      <c r="G163" s="150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49" t="str">
        <f t="shared" ref="A164:A187" si="18">IF(N164&gt;0,N164,0)</f>
        <v>Монтаж системы диспетчеризации лифта.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39259</v>
      </c>
      <c r="G164" s="150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Монтаж системы диспетчеризации лифта.</v>
      </c>
    </row>
    <row r="165" spans="1:14" ht="28.5" customHeight="1">
      <c r="A165" s="149" t="str">
        <f t="shared" si="18"/>
        <v>Ремонт прибора учета тепловой энергии.</v>
      </c>
      <c r="B165" s="149"/>
      <c r="C165" s="149"/>
      <c r="D165" s="149"/>
      <c r="E165" s="149"/>
      <c r="F165" s="150">
        <f t="shared" si="19"/>
        <v>1289.3900000000001</v>
      </c>
      <c r="G165" s="150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52" t="s">
        <v>191</v>
      </c>
      <c r="B190" s="152"/>
      <c r="C190" s="152"/>
      <c r="D190" s="152"/>
      <c r="E190" s="27">
        <f>SUM(F158:G187)</f>
        <v>195081.39</v>
      </c>
    </row>
    <row r="191" spans="1:14" ht="51.75" customHeight="1">
      <c r="A191" s="152" t="s">
        <v>190</v>
      </c>
      <c r="B191" s="152"/>
      <c r="C191" s="152"/>
      <c r="D191" s="152"/>
      <c r="E191" s="27">
        <f>E190+E154-E155</f>
        <v>-34183.519999999975</v>
      </c>
    </row>
    <row r="192" spans="1:14">
      <c r="A192" s="104" t="s">
        <v>177</v>
      </c>
    </row>
    <row r="193" spans="1:10" ht="62.25" customHeight="1">
      <c r="A193" s="177" t="s">
        <v>189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75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75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4000</v>
      </c>
      <c r="I196" s="50" t="s">
        <v>75</v>
      </c>
    </row>
    <row r="197" spans="1:10" ht="18.75" customHeight="1">
      <c r="A197" s="176" t="str">
        <f>ПТО!F15</f>
        <v xml:space="preserve">  -  обслуживание ТП и кабельных линий</v>
      </c>
      <c r="B197" s="176"/>
      <c r="C197" s="176"/>
      <c r="D197" s="176"/>
      <c r="E197" s="176"/>
      <c r="F197" s="176"/>
      <c r="G197" s="176"/>
      <c r="H197" s="49">
        <f>ПТО!G15</f>
        <v>15000</v>
      </c>
      <c r="I197" s="50" t="s">
        <v>75</v>
      </c>
    </row>
    <row r="198" spans="1:10" ht="18.75" customHeight="1">
      <c r="A198" s="176" t="str">
        <f>ПТО!F16</f>
        <v xml:space="preserve">  -  передача бесхозных эл. сети и ТП</v>
      </c>
      <c r="B198" s="176"/>
      <c r="C198" s="176"/>
      <c r="D198" s="176"/>
      <c r="E198" s="176"/>
      <c r="F198" s="176"/>
      <c r="G198" s="176"/>
      <c r="H198" s="49">
        <f>ПТО!G16</f>
        <v>12000</v>
      </c>
      <c r="I198" s="52" t="s">
        <v>75</v>
      </c>
    </row>
    <row r="199" spans="1:10" ht="18.75" customHeight="1">
      <c r="A199" s="176" t="str">
        <f>ПТО!F17</f>
        <v xml:space="preserve">  -  ремонт резервного частотного преобразователя</v>
      </c>
      <c r="B199" s="176"/>
      <c r="C199" s="176"/>
      <c r="D199" s="176"/>
      <c r="E199" s="176"/>
      <c r="F199" s="176"/>
      <c r="G199" s="176"/>
      <c r="H199" s="49">
        <f>ПТО!G17</f>
        <v>110000</v>
      </c>
      <c r="I199" s="50" t="s">
        <v>75</v>
      </c>
    </row>
    <row r="200" spans="1:10">
      <c r="A200" s="176" t="str">
        <f>ПТО!F18</f>
        <v xml:space="preserve">  -  благоустройство придомовой территории</v>
      </c>
      <c r="B200" s="176"/>
      <c r="C200" s="176"/>
      <c r="D200" s="176"/>
      <c r="E200" s="176"/>
      <c r="F200" s="176"/>
      <c r="G200" s="176"/>
      <c r="H200" s="49">
        <f>ПТО!G18</f>
        <v>5000</v>
      </c>
      <c r="I200" s="50" t="s">
        <v>75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75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75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75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75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75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75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75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75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75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75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75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75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75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155300</v>
      </c>
      <c r="I214" s="56" t="s">
        <v>80</v>
      </c>
    </row>
  </sheetData>
  <sheetProtection algorithmName="SHA-512" hashValue="qsL+CUwEYEFPiVwo5fakRm7GTgW7rcgBPx2qkIKmn/E+6GN5bTzs7HdTZU0Nn/nqclMDoCBjUZ5sFGXhXG1WPQ==" saltValue="+a62ycJ7hrLK+NhyJ0tU9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-66741.11</f>
        <v>-66741.11</v>
      </c>
    </row>
    <row r="2" spans="1:12" ht="18.75" customHeight="1">
      <c r="A2" s="124" t="s">
        <v>73</v>
      </c>
      <c r="B2" s="137" t="s">
        <v>182</v>
      </c>
      <c r="C2" s="137">
        <v>1</v>
      </c>
      <c r="D2" s="138">
        <v>8100</v>
      </c>
      <c r="E2" s="123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4" t="s">
        <v>205</v>
      </c>
      <c r="B3" s="145" t="s">
        <v>206</v>
      </c>
      <c r="C3" s="145">
        <v>12</v>
      </c>
      <c r="D3" s="143">
        <v>8000</v>
      </c>
      <c r="E3" s="123"/>
      <c r="F3" s="30"/>
      <c r="G3" s="30"/>
      <c r="L3" s="33" t="str">
        <f t="shared" si="0"/>
        <v>ТР</v>
      </c>
    </row>
    <row r="4" spans="1:12" ht="18.75" customHeight="1">
      <c r="A4" s="120" t="s">
        <v>185</v>
      </c>
      <c r="B4" s="121" t="s">
        <v>183</v>
      </c>
      <c r="C4" s="122">
        <v>1</v>
      </c>
      <c r="D4" s="46">
        <f>130500+2900</f>
        <v>133400</v>
      </c>
      <c r="E4" s="123" t="s">
        <v>194</v>
      </c>
      <c r="F4" s="30"/>
      <c r="G4" s="30"/>
      <c r="L4" s="33" t="str">
        <f t="shared" si="0"/>
        <v>ТР</v>
      </c>
    </row>
    <row r="5" spans="1:12" ht="32.25" customHeight="1">
      <c r="A5" s="124" t="s">
        <v>193</v>
      </c>
      <c r="B5" s="125" t="s">
        <v>183</v>
      </c>
      <c r="C5" s="125">
        <v>1</v>
      </c>
      <c r="D5" s="117">
        <v>3250</v>
      </c>
      <c r="E5" s="126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196</v>
      </c>
      <c r="B6" s="140" t="s">
        <v>183</v>
      </c>
      <c r="C6" s="136">
        <v>1</v>
      </c>
      <c r="D6" s="117">
        <v>1533</v>
      </c>
      <c r="E6" s="130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27" t="s">
        <v>195</v>
      </c>
      <c r="B7" s="122" t="s">
        <v>183</v>
      </c>
      <c r="C7" s="128">
        <v>1</v>
      </c>
      <c r="D7" s="129">
        <v>250</v>
      </c>
      <c r="E7" s="130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1" t="s">
        <v>198</v>
      </c>
      <c r="B8" s="132" t="s">
        <v>183</v>
      </c>
      <c r="C8" s="128">
        <v>1</v>
      </c>
      <c r="D8" s="133">
        <v>39259</v>
      </c>
      <c r="E8" s="123" t="s">
        <v>201</v>
      </c>
      <c r="F8" s="45"/>
      <c r="G8" s="45"/>
      <c r="K8" s="43"/>
      <c r="L8" s="33" t="str">
        <f t="shared" si="0"/>
        <v>ТР</v>
      </c>
    </row>
    <row r="9" spans="1:12">
      <c r="A9" s="134" t="s">
        <v>199</v>
      </c>
      <c r="B9" s="135" t="s">
        <v>183</v>
      </c>
      <c r="C9" s="136">
        <v>1</v>
      </c>
      <c r="D9" s="46">
        <v>1289.3900000000001</v>
      </c>
      <c r="E9" s="123" t="s">
        <v>202</v>
      </c>
      <c r="F9" s="44"/>
      <c r="G9" s="44"/>
      <c r="K9" s="43"/>
      <c r="L9" s="33" t="str">
        <f t="shared" si="0"/>
        <v>ТР</v>
      </c>
    </row>
    <row r="10" spans="1:12">
      <c r="A10" s="120"/>
      <c r="B10" s="121"/>
      <c r="C10" s="122"/>
      <c r="D10" s="46"/>
      <c r="E10" s="123"/>
      <c r="L10" s="33">
        <f t="shared" si="0"/>
        <v>0</v>
      </c>
    </row>
    <row r="11" spans="1:12" ht="94.5">
      <c r="A11" s="30"/>
      <c r="F11" s="111" t="s">
        <v>189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47" t="s">
        <v>207</v>
      </c>
      <c r="G14" s="148">
        <v>4000</v>
      </c>
      <c r="L14" s="33">
        <f t="shared" si="0"/>
        <v>0</v>
      </c>
    </row>
    <row r="15" spans="1:12" ht="31.5">
      <c r="A15" s="30"/>
      <c r="F15" s="141" t="s">
        <v>77</v>
      </c>
      <c r="G15" s="142">
        <v>15000</v>
      </c>
      <c r="L15" s="33">
        <f t="shared" si="0"/>
        <v>0</v>
      </c>
    </row>
    <row r="16" spans="1:12" ht="15.75">
      <c r="A16" s="30"/>
      <c r="F16" s="141" t="s">
        <v>78</v>
      </c>
      <c r="G16" s="142">
        <v>12000</v>
      </c>
      <c r="L16" s="33">
        <f t="shared" si="0"/>
        <v>0</v>
      </c>
    </row>
    <row r="17" spans="1:12" ht="31.5">
      <c r="A17" s="30"/>
      <c r="F17" s="141" t="s">
        <v>186</v>
      </c>
      <c r="G17" s="142">
        <v>110000</v>
      </c>
      <c r="L17" s="33">
        <f t="shared" si="0"/>
        <v>0</v>
      </c>
    </row>
    <row r="18" spans="1:12" ht="31.5">
      <c r="A18" s="30"/>
      <c r="F18" s="146" t="s">
        <v>187</v>
      </c>
      <c r="G18" s="142">
        <v>5000</v>
      </c>
      <c r="L18" s="33">
        <f t="shared" si="0"/>
        <v>0</v>
      </c>
    </row>
    <row r="19" spans="1:12" ht="15.75">
      <c r="A19" s="30"/>
      <c r="F19" s="119"/>
      <c r="G19" s="118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265816.68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265816.68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54174.6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54174.6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42978.48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42978.48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43339.68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43339.68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13724.28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13724.28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67537.679999999993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67537.679999999993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180</v>
      </c>
      <c r="B46" s="38">
        <v>180582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180582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speXAISKCPnIe+AxsjLQ6pnCLiTDayrcK52Z9oJs3GULDC9z+LhpRn2AtBJLfO1qXZI3LvEkrI/2Z/ZEnRjvw==" saltValue="rwO/+623aW35C4Yij8t/4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79" sqref="C7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3009.7</v>
      </c>
    </row>
    <row r="2" spans="1:10" ht="15.75" customHeight="1">
      <c r="A2" s="70" t="s">
        <v>85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4</v>
      </c>
      <c r="C4" s="83">
        <v>328806.55999999994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5</v>
      </c>
      <c r="C5" s="79">
        <f>SUM(C6:C8)</f>
        <v>834417.73000000021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6</v>
      </c>
      <c r="C6" s="83">
        <v>671893.93000000028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7</v>
      </c>
      <c r="C7" s="83">
        <f>F1*4.5*12</f>
        <v>162523.79999999999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9</v>
      </c>
      <c r="C9" s="79">
        <f>SUM(C10:C14)</f>
        <v>769505.48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10</v>
      </c>
      <c r="C10" s="83">
        <v>769505.48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15</v>
      </c>
      <c r="C15" s="79">
        <f>C9</f>
        <v>769505.48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18</v>
      </c>
      <c r="C18" s="79">
        <f>IF(C16&gt;0,0,IF(C4&gt;0,C4+C5-C9,C5-C2-C9))</f>
        <v>393718.81000000006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103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104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105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165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107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108</v>
      </c>
      <c r="B27" s="75" t="s">
        <v>4</v>
      </c>
      <c r="C27" s="86">
        <v>96065.93</v>
      </c>
      <c r="D27" s="81" t="s">
        <v>60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109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110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111</v>
      </c>
      <c r="B30" s="75" t="s">
        <v>18</v>
      </c>
      <c r="C30" s="86">
        <v>129047.93</v>
      </c>
      <c r="D30" s="81" t="s">
        <v>66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112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113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114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115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166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167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194748.64</v>
      </c>
      <c r="F37" s="94" t="s">
        <v>170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116</v>
      </c>
      <c r="B38" s="78" t="s">
        <v>37</v>
      </c>
      <c r="C38" s="90">
        <v>170832.14035087722</v>
      </c>
      <c r="D38" s="94" t="s">
        <v>168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117</v>
      </c>
      <c r="B39" s="78" t="s">
        <v>38</v>
      </c>
      <c r="C39" s="91">
        <v>180388.74</v>
      </c>
      <c r="D39" s="94" t="s">
        <v>169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118</v>
      </c>
      <c r="B40" s="78" t="s">
        <v>39</v>
      </c>
      <c r="C40" s="93">
        <f>IF(E37-C39&lt;0,0,E37-C39)</f>
        <v>14359.900000000023</v>
      </c>
      <c r="D40" s="80" t="s">
        <v>59</v>
      </c>
      <c r="E40" s="68"/>
      <c r="G40" s="67"/>
      <c r="H40" s="67"/>
      <c r="L40" s="63"/>
      <c r="M40" s="178"/>
      <c r="N40" s="63"/>
      <c r="O40" s="63"/>
    </row>
    <row r="41" spans="1:15" ht="18.75" customHeight="1">
      <c r="A41" s="70" t="s">
        <v>119</v>
      </c>
      <c r="B41" s="78" t="s">
        <v>40</v>
      </c>
      <c r="C41" s="93">
        <f>E37</f>
        <v>194748.64</v>
      </c>
      <c r="D41" s="80" t="s">
        <v>59</v>
      </c>
      <c r="E41" s="68"/>
      <c r="G41" s="67"/>
      <c r="H41" s="67"/>
      <c r="L41" s="63"/>
      <c r="M41" s="178"/>
      <c r="N41" s="63"/>
      <c r="O41" s="63"/>
    </row>
    <row r="42" spans="1:15" ht="18.75" customHeight="1">
      <c r="A42" s="70" t="s">
        <v>120</v>
      </c>
      <c r="B42" s="78" t="s">
        <v>41</v>
      </c>
      <c r="C42" s="93">
        <f>E37</f>
        <v>194748.64</v>
      </c>
      <c r="D42" s="80" t="s">
        <v>59</v>
      </c>
      <c r="E42" s="68"/>
      <c r="G42" s="67"/>
      <c r="H42" s="67"/>
      <c r="L42" s="63"/>
      <c r="M42" s="178"/>
      <c r="N42" s="63"/>
      <c r="O42" s="63"/>
    </row>
    <row r="43" spans="1:15" ht="18.75" customHeight="1">
      <c r="A43" s="70" t="s">
        <v>121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122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124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106175.04999999999</v>
      </c>
      <c r="F45" s="94" t="s">
        <v>170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125</v>
      </c>
      <c r="B46" s="78" t="s">
        <v>37</v>
      </c>
      <c r="C46" s="90">
        <v>7847.3798965262376</v>
      </c>
      <c r="D46" s="94" t="s">
        <v>171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126</v>
      </c>
      <c r="B47" s="78" t="s">
        <v>38</v>
      </c>
      <c r="C47" s="91">
        <v>103614.56000000001</v>
      </c>
      <c r="D47" s="94" t="s">
        <v>169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127</v>
      </c>
      <c r="B48" s="78" t="s">
        <v>39</v>
      </c>
      <c r="C48" s="93">
        <f>IF(E45-C47&lt;0,0,E45-C47)</f>
        <v>2560.4899999999761</v>
      </c>
      <c r="D48" s="80" t="s">
        <v>59</v>
      </c>
      <c r="E48" s="68"/>
      <c r="G48" s="67"/>
      <c r="H48" s="67"/>
      <c r="L48" s="63"/>
      <c r="M48" s="178"/>
      <c r="N48" s="63"/>
      <c r="O48" s="63"/>
    </row>
    <row r="49" spans="1:15" ht="18.75" customHeight="1">
      <c r="A49" s="73" t="s">
        <v>128</v>
      </c>
      <c r="B49" s="78" t="s">
        <v>40</v>
      </c>
      <c r="C49" s="93">
        <f>E45</f>
        <v>106175.04999999999</v>
      </c>
      <c r="D49" s="80" t="s">
        <v>59</v>
      </c>
      <c r="E49" s="68"/>
      <c r="G49" s="67"/>
      <c r="H49" s="67"/>
      <c r="L49" s="63"/>
      <c r="M49" s="178"/>
      <c r="N49" s="63"/>
      <c r="O49" s="63"/>
    </row>
    <row r="50" spans="1:15" ht="18.75" customHeight="1">
      <c r="A50" s="73" t="s">
        <v>129</v>
      </c>
      <c r="B50" s="78" t="s">
        <v>41</v>
      </c>
      <c r="C50" s="93">
        <f>E45</f>
        <v>106175.04999999999</v>
      </c>
      <c r="D50" s="80" t="s">
        <v>59</v>
      </c>
      <c r="E50" s="68"/>
      <c r="G50" s="67"/>
      <c r="H50" s="67"/>
      <c r="L50" s="63"/>
      <c r="M50" s="178"/>
      <c r="N50" s="63"/>
      <c r="O50" s="63"/>
    </row>
    <row r="51" spans="1:15" ht="18.75" customHeight="1">
      <c r="A51" s="73" t="s">
        <v>130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131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132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125181.09999999996</v>
      </c>
      <c r="F53" s="94" t="s">
        <v>170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133</v>
      </c>
      <c r="B54" s="75" t="s">
        <v>37</v>
      </c>
      <c r="C54" s="98">
        <v>8112.8386260531406</v>
      </c>
      <c r="D54" s="94" t="s">
        <v>171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134</v>
      </c>
      <c r="B55" s="75" t="s">
        <v>38</v>
      </c>
      <c r="C55" s="86">
        <v>116136.14000000001</v>
      </c>
      <c r="D55" s="94" t="s">
        <v>169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135</v>
      </c>
      <c r="B56" s="75" t="s">
        <v>39</v>
      </c>
      <c r="C56" s="93">
        <f>IF(E53-C55&lt;0,0,E53-C55)</f>
        <v>9044.9599999999482</v>
      </c>
      <c r="D56" s="80" t="s">
        <v>59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136</v>
      </c>
      <c r="B57" s="75" t="s">
        <v>40</v>
      </c>
      <c r="C57" s="93">
        <f>E53</f>
        <v>125181.09999999996</v>
      </c>
      <c r="D57" s="80" t="s">
        <v>59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137</v>
      </c>
      <c r="B58" s="75" t="s">
        <v>41</v>
      </c>
      <c r="C58" s="93">
        <f>E53</f>
        <v>125181.09999999996</v>
      </c>
      <c r="D58" s="80" t="s">
        <v>59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138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139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55</v>
      </c>
      <c r="E61" s="95">
        <v>130812.62999999999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37</v>
      </c>
      <c r="C62" s="98">
        <v>230.74673228554798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38</v>
      </c>
      <c r="C63" s="86">
        <v>123795.98000000003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39</v>
      </c>
      <c r="C64" s="93">
        <f>IF(E61-C63&lt;0,0,E61-C63)</f>
        <v>7016.6499999999651</v>
      </c>
      <c r="D64" s="80" t="s">
        <v>59</v>
      </c>
      <c r="E64" s="69"/>
      <c r="G64" s="64"/>
      <c r="H64" s="64"/>
    </row>
    <row r="65" spans="1:8" ht="15.75" customHeight="1">
      <c r="A65" s="73" t="s">
        <v>144</v>
      </c>
      <c r="B65" s="75" t="s">
        <v>40</v>
      </c>
      <c r="C65" s="93">
        <f>E61</f>
        <v>130812.62999999999</v>
      </c>
      <c r="D65" s="80" t="s">
        <v>59</v>
      </c>
      <c r="E65" s="69"/>
      <c r="G65" s="64"/>
      <c r="H65" s="64"/>
    </row>
    <row r="66" spans="1:8" ht="15.75" customHeight="1">
      <c r="A66" s="73" t="s">
        <v>145</v>
      </c>
      <c r="B66" s="75" t="s">
        <v>41</v>
      </c>
      <c r="C66" s="93">
        <f>E61</f>
        <v>130812.62999999999</v>
      </c>
      <c r="D66" s="80" t="s">
        <v>59</v>
      </c>
      <c r="E66" s="69"/>
      <c r="G66" s="64"/>
      <c r="H66" s="64"/>
    </row>
    <row r="67" spans="1:8" ht="15.75" customHeight="1">
      <c r="A67" s="73" t="s">
        <v>146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147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37</v>
      </c>
      <c r="C70" s="98">
        <v>0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38</v>
      </c>
      <c r="C71" s="86">
        <v>0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152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153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154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155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37</v>
      </c>
      <c r="C78" s="98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38</v>
      </c>
      <c r="C79" s="86">
        <v>0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160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161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162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163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47</v>
      </c>
      <c r="C4" s="106">
        <v>162144.81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2021-03-26T08:05:47Z</dcterms:modified>
</cp:coreProperties>
</file>