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G94" i="1"/>
  <c r="F94" i="1"/>
  <c r="K94" i="1"/>
  <c r="A141" i="1" l="1"/>
  <c r="F134" i="1"/>
  <c r="A97" i="1"/>
  <c r="D118" i="1"/>
  <c r="A120" i="1"/>
  <c r="A124" i="1"/>
  <c r="A101" i="1"/>
  <c r="F118" i="1"/>
  <c r="A121" i="1"/>
  <c r="A137" i="1"/>
  <c r="A110" i="1"/>
  <c r="A111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0" i="1"/>
  <c r="A16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7" i="1"/>
  <c r="F174" i="1"/>
  <c r="H169" i="1"/>
  <c r="F169" i="1"/>
  <c r="F166" i="1"/>
  <c r="H168" i="1"/>
  <c r="H186" i="1"/>
  <c r="H174" i="1"/>
  <c r="F183" i="1"/>
  <c r="F179" i="1"/>
  <c r="H183" i="1"/>
  <c r="F177" i="1"/>
  <c r="H167" i="1"/>
  <c r="F167" i="1"/>
  <c r="F168" i="1"/>
  <c r="H173" i="1"/>
  <c r="F165" i="1"/>
  <c r="H175" i="1"/>
  <c r="H184" i="1"/>
  <c r="F164" i="1"/>
  <c r="H166" i="1"/>
  <c r="H180" i="1"/>
  <c r="H172" i="1"/>
  <c r="F172" i="1"/>
  <c r="F170" i="1"/>
  <c r="H176" i="1"/>
  <c r="H170" i="1"/>
  <c r="F178" i="1"/>
  <c r="H178" i="1"/>
  <c r="H164" i="1"/>
  <c r="F180" i="1"/>
  <c r="F176" i="1"/>
  <c r="F185" i="1"/>
  <c r="F175" i="1"/>
  <c r="H165" i="1"/>
  <c r="F184" i="1"/>
  <c r="F186" i="1"/>
  <c r="H179" i="1"/>
  <c r="F171" i="1"/>
  <c r="H171" i="1"/>
  <c r="F173" i="1"/>
  <c r="H18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<sst xmlns="http://schemas.openxmlformats.org/spreadsheetml/2006/main" count="554" uniqueCount="204">
  <si>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</si>
  <si>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</si>
  <si>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</si>
  <si>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</si>
  <si>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</si>
  <si>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</si>
  <si>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</si>
  <si>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</si>
  <si>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</si>
  <si>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</si>
  <si>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</si>
  <si>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</si>
  <si>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</si>
  <si>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</si>
  <si>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</si>
  <si>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</si>
  <si>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</si>
  <si>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</si>
  <si>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</si>
  <si>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</si>
  <si>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</si>
  <si>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</si>
  <si>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</si>
  <si>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</si>
  <si>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</si>
  <si>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</si>
  <si>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</si>
  <si>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</si>
  <si>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</si>
  <si>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</si>
  <si>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</si>
  <si>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</si>
  <si>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</si>
  <si>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</si>
  <si>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</si>
  <si>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</si>
  <si>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</si>
  <si>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</si>
  <si>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</si>
  <si>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</si>
  <si>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</si>
  <si>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</si>
  <si>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</si>
  <si>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</si>
  <si>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</si>
  <si>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</si>
  <si>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</si>
  <si>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</si>
  <si>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</si>
  <si>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</si>
  <si>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</si>
  <si>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</si>
  <si>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</si>
  <si>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</si>
  <si>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</si>
  <si>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</si>
  <si>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</si>
  <si>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</si>
  <si>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</si>
  <si>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</si>
  <si>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</si>
  <si>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</si>
  <si>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</si>
  <si>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</si>
  <si>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</si>
  <si>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</si>
  <si>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</si>
  <si>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</si>
  <si>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</si>
  <si>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</si>
  <si>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</si>
  <si>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</si>
  <si>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</si>
  <si>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</si>
  <si>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</si>
  <si>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</si>
  <si>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</si>
  <si>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</si>
  <si>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</si>
  <si>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</si>
  <si>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</si>
  <si>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</si>
  <si>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</si>
  <si>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</si>
  <si>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</si>
  <si>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</si>
  <si>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</si>
  <si>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</si>
  <si>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</si>
  <si>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</si>
  <si>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</si>
  <si>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</si>
  <si>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</si>
  <si>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</si>
  <si>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</si>
  <si>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</si>
  <si>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</si>
  <si>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</si>
  <si>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</si>
  <si>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</si>
  <si>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</si>
  <si>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</si>
  <si>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</si>
  <si>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</si>
  <si>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</si>
  <si>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</si>
  <si>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</si>
  <si>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</si>
  <si>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</si>
  <si>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</si>
  <si>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</si>
  <si>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</si>
  <si>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</si>
  <si>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</si>
  <si>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</si>
  <si>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</si>
  <si>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</si>
  <si>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</si>
  <si>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</si>
  <si>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</si>
  <si>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</si>
  <si>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</si>
  <si>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</si>
  <si>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</si>
  <si>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</si>
  <si>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</si>
  <si>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</si>
  <si>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</si>
  <si>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</si>
  <si>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</si>
  <si>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</si>
  <si>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</si>
  <si>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</si>
  <si>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</si>
  <si>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</si>
  <si>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</si>
  <si>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</si>
  <si>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</si>
  <si>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</si>
  <si>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</si>
  <si>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</si>
  <si>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</si>
  <si>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</si>
  <si>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</si>
  <si>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</si>
  <si>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</si>
  <si>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</si>
  <si>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</si>
  <si>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</si>
  <si>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</si>
  <si>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</si>
  <si>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</si>
  <si>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</si>
  <si>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</si>
  <si>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</si>
  <si>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</si>
  <si>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</si>
  <si>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</si>
  <si>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</si>
  <si>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</si>
  <si>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</si>
  <si>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</si>
  <si>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</si>
  <si>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</si>
  <si>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</si>
  <si>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</si>
  <si>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</si>
  <si>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</si>
  <si>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</si>
  <si>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</si>
  <si>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</si>
  <si>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</si>
  <si>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</si>
  <si>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</si>
  <si>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</si>
  <si>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</si>
  <si>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</si>
  <si>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12/1</t>
  </si>
  <si>
    <t>Отчет об исполнении договора управления многоквартирного дома 
Мамина-Сибиряка, 12/1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</si>
  <si>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</si>
  <si>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</si>
  <si>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</si>
  <si>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</si>
  <si>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</si>
  <si>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</si>
  <si>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</si>
  <si>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</si>
  <si>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</si>
  <si>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</si>
  <si>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</si>
  <si>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</si>
  <si>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</si>
  <si>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10.04.2020, чек Рич Фемили</t>
  </si>
  <si>
    <t>АВР 2/20 от 10.04.2020, счет от 12.03.2020</t>
  </si>
  <si>
    <t>Монтаж системы диспетчеризации лифта.</t>
  </si>
  <si>
    <t>АВР 4/20 от 12.11.2020, Решение, счет №130 от 28.08.2020</t>
  </si>
  <si>
    <t>Замена общедомовых приборов учета электрической энергии и трансформаторов тока.</t>
  </si>
  <si>
    <t>Приобретение и укладка грязезащитного коврика в тамбур подъезда.</t>
  </si>
  <si>
    <t>АВР 5/20 от 20.11.2020</t>
  </si>
  <si>
    <t>АВР 6/20 от 03.12.20, Решение, счет №96 от 10.11.2020</t>
  </si>
  <si>
    <t>АВР 7/20 от 31.12.2020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</si>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</sst>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21" fillId="0" borderId="0" xfId="5" applyNumberFormat="1" applyFont="1" applyFill="1" applyBorder="1" applyAlignment="1"/>
    <xf numFmtId="0" fontId="6" fillId="0" borderId="0" xfId="5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0" fontId="0" fillId="0" borderId="0" xfId="0" applyFill="1"/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1" fontId="6" fillId="0" borderId="0" xfId="5" applyNumberForma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0" fontId="0" fillId="0" borderId="0" xfId="0" applyBorder="1"/>
    <xf numFmtId="4" fontId="21" fillId="0" borderId="0" xfId="8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7" applyFont="1" applyFill="1" applyBorder="1" applyAlignment="1"/>
    <xf numFmtId="0" fontId="2" fillId="0" borderId="0" xfId="8" applyFont="1" applyFill="1" applyBorder="1" applyAlignment="1">
      <alignment horizontal="center"/>
    </xf>
    <xf numFmtId="0" fontId="2" fillId="0" borderId="0" xfId="10" applyFont="1" applyFill="1" applyBorder="1" applyAlignment="1"/>
    <xf numFmtId="0" fontId="2" fillId="0" borderId="0" xfId="10" applyFont="1" applyFill="1" applyBorder="1" applyAlignment="1">
      <alignment horizontal="center"/>
    </xf>
    <xf numFmtId="1" fontId="2" fillId="0" borderId="0" xfId="10" applyNumberFormat="1" applyFill="1" applyBorder="1" applyAlignment="1">
      <alignment horizontal="center"/>
    </xf>
    <xf numFmtId="4" fontId="2" fillId="0" borderId="0" xfId="10" applyNumberFormat="1" applyFill="1" applyBorder="1" applyAlignment="1"/>
    <xf numFmtId="0" fontId="6" fillId="0" borderId="0" xfId="5" applyNumberFormat="1" applyFill="1" applyBorder="1" applyAlignment="1">
      <alignment horizontal="center"/>
    </xf>
    <xf numFmtId="4" fontId="6" fillId="0" borderId="0" xfId="5" applyNumberFormat="1" applyFill="1" applyBorder="1" applyAlignment="1">
      <alignment vertical="center"/>
    </xf>
    <xf numFmtId="0" fontId="0" fillId="0" borderId="0" xfId="0" applyFill="1" applyBorder="1"/>
    <xf numFmtId="0" fontId="1" fillId="0" borderId="0" xfId="5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9" sqref="K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188</v>
      </c>
      <c r="E4" s="117">
        <v>43831</v>
      </c>
      <c r="K4" s="110"/>
      <c r="L4" s="110"/>
      <c r="M4" s="110"/>
      <c r="N4" s="110"/>
    </row>
    <row r="5" spans="1:18">
      <c r="A5" s="1" t="s">
        <v>0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7" t="s">
        <v>1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10"/>
      <c r="L8" s="171"/>
      <c r="M8" s="110"/>
      <c r="N8" s="110"/>
      <c r="O8" s="70" t="s">
        <v>82</v>
      </c>
      <c r="R8" s="16"/>
    </row>
    <row r="9" spans="1:18" ht="18.75" customHeight="1" outlineLevel="1">
      <c r="A9" s="167" t="s">
        <v>2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10"/>
      <c r="L9" s="171"/>
      <c r="M9" s="110"/>
      <c r="N9" s="110"/>
      <c r="O9" s="70" t="s">
        <v>83</v>
      </c>
    </row>
    <row r="10" spans="1:18" ht="18.75" customHeight="1" outlineLevel="1">
      <c r="A10" s="167" t="s">
        <v>3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115334.51</v>
      </c>
      <c r="K10" s="110"/>
      <c r="L10" s="171"/>
      <c r="M10" s="110"/>
      <c r="N10" s="110"/>
      <c r="O10" s="70" t="s">
        <v>84</v>
      </c>
    </row>
    <row r="11" spans="1:18" outlineLevel="1">
      <c r="A11" s="167" t="s">
        <v>4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452582.08199999994</v>
      </c>
      <c r="K11" s="110"/>
      <c r="L11" s="171"/>
      <c r="M11" s="110"/>
      <c r="N11" s="110"/>
      <c r="O11" s="70" t="s">
        <v>85</v>
      </c>
    </row>
    <row r="12" spans="1:18" ht="18.75" customHeight="1" outlineLevel="1">
      <c r="A12" s="167" t="s">
        <v>5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346108.40999999992</v>
      </c>
      <c r="K12" s="110"/>
      <c r="L12" s="171"/>
      <c r="M12" s="110"/>
      <c r="N12" s="110"/>
      <c r="O12" s="70" t="s">
        <v>86</v>
      </c>
    </row>
    <row r="13" spans="1:18" ht="18.75" customHeight="1" outlineLevel="1">
      <c r="A13" s="167" t="s">
        <v>6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106473.67200000001</v>
      </c>
      <c r="K13" s="110"/>
      <c r="L13" s="171"/>
      <c r="M13" s="110"/>
      <c r="N13" s="110"/>
      <c r="O13" s="70" t="s">
        <v>87</v>
      </c>
    </row>
    <row r="14" spans="1:18" ht="18.75" customHeight="1" outlineLevel="1">
      <c r="A14" s="167" t="s">
        <v>7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10"/>
      <c r="L14" s="171"/>
      <c r="M14" s="110"/>
      <c r="N14" s="110"/>
      <c r="O14" s="70" t="s">
        <v>88</v>
      </c>
    </row>
    <row r="15" spans="1:18" ht="18.75" customHeight="1" outlineLevel="1">
      <c r="A15" s="167" t="s">
        <v>8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466056.7099999999</v>
      </c>
      <c r="K15" s="110"/>
      <c r="L15" s="171"/>
      <c r="M15" s="110"/>
      <c r="N15" s="110"/>
      <c r="O15" s="70" t="s">
        <v>89</v>
      </c>
    </row>
    <row r="16" spans="1:18" ht="18.75" customHeight="1" outlineLevel="1">
      <c r="A16" s="167" t="s">
        <v>9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466056.7099999999</v>
      </c>
      <c r="K16" s="110"/>
      <c r="L16" s="171"/>
      <c r="M16" s="110"/>
      <c r="N16" s="110"/>
      <c r="O16" s="70" t="s">
        <v>90</v>
      </c>
    </row>
    <row r="17" spans="1:23" ht="18.75" customHeight="1" outlineLevel="1">
      <c r="A17" s="167" t="s">
        <v>10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10"/>
      <c r="L17" s="171"/>
      <c r="M17" s="110"/>
      <c r="N17" s="110"/>
      <c r="O17" s="70" t="s">
        <v>91</v>
      </c>
    </row>
    <row r="18" spans="1:23" ht="18.75" customHeight="1" outlineLevel="1">
      <c r="A18" s="167" t="s">
        <v>11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10"/>
      <c r="L18" s="171"/>
      <c r="M18" s="110"/>
      <c r="N18" s="110"/>
      <c r="O18" s="70" t="s">
        <v>92</v>
      </c>
    </row>
    <row r="19" spans="1:23" ht="18.75" customHeight="1" outlineLevel="1">
      <c r="A19" s="167" t="s">
        <v>12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10"/>
      <c r="L19" s="171"/>
      <c r="M19" s="110"/>
      <c r="N19" s="110"/>
      <c r="O19" s="70" t="s">
        <v>93</v>
      </c>
    </row>
    <row r="20" spans="1:23" ht="18.75" customHeight="1" outlineLevel="1">
      <c r="A20" s="167" t="s">
        <v>13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10"/>
      <c r="L20" s="171"/>
      <c r="M20" s="110"/>
      <c r="N20" s="110"/>
      <c r="O20" s="70" t="s">
        <v>94</v>
      </c>
    </row>
    <row r="21" spans="1:23" ht="18.75" customHeight="1" outlineLevel="1">
      <c r="A21" s="167" t="s">
        <v>14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466056.7099999999</v>
      </c>
      <c r="K21" s="110"/>
      <c r="L21" s="171"/>
      <c r="M21" s="110"/>
      <c r="N21" s="110"/>
      <c r="O21" s="70" t="s">
        <v>95</v>
      </c>
    </row>
    <row r="22" spans="1:23" ht="18.75" customHeight="1" outlineLevel="1">
      <c r="A22" s="167" t="s">
        <v>15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10"/>
      <c r="L22" s="171"/>
      <c r="M22" s="110"/>
      <c r="N22" s="110"/>
      <c r="O22" s="70" t="s">
        <v>96</v>
      </c>
    </row>
    <row r="23" spans="1:23" ht="18.75" customHeight="1" outlineLevel="1">
      <c r="A23" s="167" t="s">
        <v>16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10"/>
      <c r="L23" s="171"/>
      <c r="M23" s="110"/>
      <c r="N23" s="110"/>
      <c r="O23" s="70" t="s">
        <v>97</v>
      </c>
    </row>
    <row r="24" spans="1:23" ht="18.75" customHeight="1" outlineLevel="1">
      <c r="A24" s="167" t="s">
        <v>17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101859.88200000004</v>
      </c>
      <c r="K24" s="110"/>
      <c r="L24" s="171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4" t="s">
        <v>18</v>
      </c>
      <c r="B27" s="154"/>
      <c r="C27" s="154"/>
      <c r="D27" s="154"/>
      <c r="E27" s="154"/>
      <c r="F27" s="154" t="s">
        <v>19</v>
      </c>
      <c r="G27" s="154"/>
      <c r="H27" s="5" t="s">
        <v>56</v>
      </c>
      <c r="I27" s="154" t="s">
        <v>20</v>
      </c>
      <c r="J27" s="154"/>
      <c r="K27" s="110"/>
      <c r="L27" s="172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79069.08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0"/>
      <c r="L28" s="172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49">
        <f>VLOOKUP(A29,ПТО!$A$39:$D$53,2,FALSE)</f>
        <v>89626.559999999998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0"/>
      <c r="L29" s="172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35940.479999999996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0"/>
      <c r="L30" s="172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26955.360000000001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0"/>
      <c r="L31" s="172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0"/>
      <c r="L32" s="172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8985.119999999999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0"/>
      <c r="L33" s="172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50316.72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0"/>
      <c r="L34" s="172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8" t="str">
        <f>ПТО!A46</f>
        <v>Работы по содержанию лифта (лифтов)</v>
      </c>
      <c r="B35" s="148"/>
      <c r="C35" s="148"/>
      <c r="D35" s="148"/>
      <c r="E35" s="148"/>
      <c r="F35" s="149">
        <f>VLOOKUP(A35,ПТО!$A$39:$D$53,2,FALSE)</f>
        <v>53910.720000000001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0"/>
      <c r="L35" s="172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0"/>
      <c r="L36" s="172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0"/>
      <c r="L37" s="172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0"/>
      <c r="L38" s="172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0"/>
      <c r="L39" s="172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0"/>
      <c r="L40" s="172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0"/>
      <c r="L41" s="172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0"/>
      <c r="L42" s="172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10"/>
      <c r="L43" s="172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8" t="str">
        <f>ПТО!A3</f>
        <v>Техническое обслуживание охранной сигнализации.</v>
      </c>
      <c r="B44" s="148"/>
      <c r="C44" s="148"/>
      <c r="D44" s="148"/>
      <c r="E44" s="148"/>
      <c r="F44" s="149">
        <f>VLOOKUP(A44,ПТО!$A$2:$D$31,4,FALSE)</f>
        <v>9450</v>
      </c>
      <c r="G44" s="149"/>
      <c r="H44" s="25" t="str">
        <f>VLOOKUP(A44,ПТО!$A$2:$D$31,2,FALSE)</f>
        <v>ежемесячно</v>
      </c>
      <c r="I44" s="150">
        <f>VLOOKUP(A44,ПТО!$A$2:$D$31,3,FALSE)</f>
        <v>12</v>
      </c>
      <c r="J44" s="150"/>
      <c r="K44" s="110"/>
      <c r="L44" s="172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8" t="str">
        <f>ПТО!A4</f>
        <v>Приобретение новогодней елки и гирлянды.</v>
      </c>
      <c r="B45" s="148"/>
      <c r="C45" s="148"/>
      <c r="D45" s="148"/>
      <c r="E45" s="148"/>
      <c r="F45" s="149">
        <f>VLOOKUP(A45,ПТО!$A$2:$D$31,4,FALSE)</f>
        <v>1200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0"/>
      <c r="L45" s="172"/>
      <c r="M45" s="116"/>
      <c r="N45" s="110"/>
      <c r="O45" s="23" t="str">
        <f t="shared" si="1"/>
        <v>Приобретение новогодней елки и гирлянды.</v>
      </c>
      <c r="R45" s="22" t="s">
        <v>71</v>
      </c>
    </row>
    <row r="46" spans="1:18" ht="51" customHeight="1" outlineLevel="1">
      <c r="A46" s="148" t="str">
        <f>ПТО!A5</f>
        <v>Приобретение и установка таблички по пожарной безопасности.</v>
      </c>
      <c r="B46" s="148"/>
      <c r="C46" s="148"/>
      <c r="D46" s="148"/>
      <c r="E46" s="148"/>
      <c r="F46" s="149">
        <f>VLOOKUP(A46,ПТО!$A$2:$D$31,4,FALSE)</f>
        <v>250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0"/>
      <c r="L46" s="172"/>
      <c r="M46" s="116"/>
      <c r="N46" s="110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48" t="str">
        <f>ПТО!A6</f>
        <v>Монтаж системы диспетчеризации лифта.</v>
      </c>
      <c r="B47" s="148"/>
      <c r="C47" s="148"/>
      <c r="D47" s="148"/>
      <c r="E47" s="148"/>
      <c r="F47" s="149">
        <f>VLOOKUP(A47,ПТО!$A$2:$D$31,4,FALSE)</f>
        <v>39259</v>
      </c>
      <c r="G47" s="149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0"/>
      <c r="L47" s="172"/>
      <c r="M47" s="116"/>
      <c r="N47" s="110"/>
      <c r="O47" s="23" t="str">
        <f t="shared" si="1"/>
        <v>Монтаж системы диспетчеризации лифта.</v>
      </c>
      <c r="R47" s="22" t="s">
        <v>71</v>
      </c>
    </row>
    <row r="48" spans="1:18" ht="51" customHeight="1" outlineLevel="1">
      <c r="A48" s="148" t="str">
        <f>ПТО!A7</f>
        <v>Замена общедомовых приборов учета электрической энергии и трансформаторов тока.</v>
      </c>
      <c r="B48" s="148"/>
      <c r="C48" s="148"/>
      <c r="D48" s="148"/>
      <c r="E48" s="148"/>
      <c r="F48" s="149">
        <f>VLOOKUP(A48,ПТО!$A$2:$D$31,4,FALSE)</f>
        <v>7178.79</v>
      </c>
      <c r="G48" s="149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0"/>
      <c r="L48" s="172"/>
      <c r="M48" s="116"/>
      <c r="N48" s="110"/>
      <c r="O48" s="23" t="str">
        <f t="shared" si="1"/>
        <v>Замена общедомовых приборов учета электрической энергии и трансформаторов тока.</v>
      </c>
      <c r="R48" s="22" t="s">
        <v>71</v>
      </c>
    </row>
    <row r="49" spans="1:18" ht="51" customHeight="1" outlineLevel="1">
      <c r="A49" s="148" t="str">
        <f>ПТО!A8</f>
        <v>Приобретение и укладка грязезащитного коврика в тамбур подъезда.</v>
      </c>
      <c r="B49" s="148"/>
      <c r="C49" s="148"/>
      <c r="D49" s="148"/>
      <c r="E49" s="148"/>
      <c r="F49" s="149">
        <f>VLOOKUP(A49,ПТО!$A$2:$D$31,4,FALSE)</f>
        <v>1600</v>
      </c>
      <c r="G49" s="149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0"/>
      <c r="L49" s="172"/>
      <c r="M49" s="116"/>
      <c r="N49" s="110"/>
      <c r="O49" s="23" t="str">
        <f t="shared" si="1"/>
        <v>Приобретение и укладка грязезащитного коврика в тамбур подъезда.</v>
      </c>
      <c r="R49" s="22" t="s">
        <v>71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0"/>
      <c r="L50" s="172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0"/>
      <c r="L51" s="172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0"/>
      <c r="L52" s="172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0"/>
      <c r="L53" s="172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0"/>
      <c r="L54" s="172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0"/>
      <c r="L55" s="172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0"/>
      <c r="L56" s="172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0"/>
      <c r="L57" s="172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0"/>
      <c r="L58" s="172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0"/>
      <c r="L59" s="172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0"/>
      <c r="L60" s="172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0"/>
      <c r="L61" s="172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0"/>
      <c r="L62" s="172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0"/>
      <c r="L63" s="172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0"/>
      <c r="L64" s="172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0"/>
      <c r="L65" s="172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0"/>
      <c r="L66" s="172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0"/>
      <c r="L67" s="172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0"/>
      <c r="L68" s="172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0"/>
      <c r="L69" s="172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0"/>
      <c r="L70" s="172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0"/>
      <c r="L72" s="172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66" t="s">
        <v>26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0"/>
      <c r="L75" s="155"/>
      <c r="M75" s="110"/>
      <c r="N75" s="110"/>
      <c r="O75" s="70" t="s">
        <v>99</v>
      </c>
    </row>
    <row r="76" spans="1:16384" ht="18.75" customHeight="1" outlineLevel="1">
      <c r="A76" s="166" t="s">
        <v>27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0"/>
      <c r="L76" s="155"/>
      <c r="M76" s="110"/>
      <c r="N76" s="110"/>
      <c r="O76" s="70" t="s">
        <v>100</v>
      </c>
    </row>
    <row r="77" spans="1:16384" ht="21.75" customHeight="1" outlineLevel="1">
      <c r="A77" s="166" t="s">
        <v>28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0"/>
      <c r="L77" s="155"/>
      <c r="M77" s="110"/>
      <c r="N77" s="110"/>
      <c r="O77" s="70" t="s">
        <v>101</v>
      </c>
    </row>
    <row r="78" spans="1:16384" ht="18.75" customHeight="1" outlineLevel="1">
      <c r="A78" s="166" t="s">
        <v>29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10"/>
      <c r="L78" s="155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6" t="s">
        <v>1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10"/>
      <c r="L81" s="173"/>
      <c r="M81" s="110"/>
      <c r="N81" s="110"/>
      <c r="O81" s="70" t="s">
        <v>103</v>
      </c>
    </row>
    <row r="82" spans="1:15" outlineLevel="1">
      <c r="A82" s="156" t="s">
        <v>2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10"/>
      <c r="L82" s="173"/>
      <c r="M82" s="110"/>
      <c r="N82" s="110"/>
      <c r="O82" s="70" t="s">
        <v>104</v>
      </c>
    </row>
    <row r="83" spans="1:15" outlineLevel="1">
      <c r="A83" s="163" t="s">
        <v>3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63833.66</v>
      </c>
      <c r="K83" s="110"/>
      <c r="L83" s="173"/>
      <c r="M83" s="110"/>
      <c r="N83" s="110"/>
      <c r="O83" s="70" t="s">
        <v>105</v>
      </c>
    </row>
    <row r="84" spans="1:15" outlineLevel="1">
      <c r="A84" s="163" t="s">
        <v>15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10"/>
      <c r="L84" s="173"/>
      <c r="M84" s="110"/>
      <c r="N84" s="110"/>
      <c r="O84" s="70" t="s">
        <v>106</v>
      </c>
    </row>
    <row r="85" spans="1:15" outlineLevel="1">
      <c r="A85" s="163" t="s">
        <v>16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10"/>
      <c r="L85" s="173"/>
      <c r="M85" s="110"/>
      <c r="N85" s="110"/>
      <c r="O85" s="70" t="s">
        <v>107</v>
      </c>
    </row>
    <row r="86" spans="1:15" outlineLevel="1">
      <c r="A86" s="163" t="s">
        <v>17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54454.85</v>
      </c>
      <c r="K86" s="110"/>
      <c r="L86" s="173"/>
      <c r="M86" s="110"/>
      <c r="N86" s="110"/>
      <c r="O86" s="70" t="s">
        <v>108</v>
      </c>
    </row>
    <row r="87" spans="1:15" ht="18.75" customHeight="1" outlineLevel="1">
      <c r="A87" s="163" t="s">
        <v>26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0"/>
      <c r="L87" s="173"/>
      <c r="M87" s="110"/>
      <c r="N87" s="110"/>
      <c r="O87" s="70" t="s">
        <v>109</v>
      </c>
    </row>
    <row r="88" spans="1:15" ht="18.75" customHeight="1" outlineLevel="1">
      <c r="A88" s="163" t="s">
        <v>27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0"/>
      <c r="L88" s="173"/>
      <c r="M88" s="110"/>
      <c r="N88" s="110"/>
      <c r="O88" s="70" t="s">
        <v>110</v>
      </c>
    </row>
    <row r="89" spans="1:15" ht="18.75" customHeight="1" outlineLevel="1">
      <c r="A89" s="163" t="s">
        <v>28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0"/>
      <c r="L89" s="173"/>
      <c r="M89" s="110"/>
      <c r="N89" s="110"/>
      <c r="O89" s="70" t="s">
        <v>111</v>
      </c>
    </row>
    <row r="90" spans="1:15" ht="18.75" customHeight="1" outlineLevel="1">
      <c r="A90" s="163" t="s">
        <v>29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10"/>
      <c r="L90" s="173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7" t="s">
        <v>47</v>
      </c>
      <c r="B93" s="157"/>
      <c r="C93" s="157"/>
      <c r="D93" s="160" t="s">
        <v>48</v>
      </c>
      <c r="E93" s="160"/>
      <c r="F93" s="10" t="s">
        <v>49</v>
      </c>
      <c r="G93" s="157" t="s">
        <v>50</v>
      </c>
      <c r="H93" s="157"/>
      <c r="I93" s="157"/>
      <c r="J93" s="157"/>
      <c r="K93" s="110"/>
      <c r="L93" s="110"/>
      <c r="M93" s="110"/>
      <c r="N93" s="110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119869.82999999999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105148.97368421052</v>
      </c>
      <c r="L95" s="174"/>
      <c r="O95" s="1" t="s">
        <v>113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126987.33999999998</v>
      </c>
      <c r="L96" s="174"/>
      <c r="O96" s="1" t="s">
        <v>114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115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119869.82999999999</v>
      </c>
      <c r="L98" s="174"/>
      <c r="O98" s="1" t="s">
        <v>116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119869.82999999999</v>
      </c>
      <c r="L99" s="174"/>
      <c r="O99" s="1" t="s">
        <v>117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118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86782.040000000008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6414.0458240946055</v>
      </c>
      <c r="L103" s="174"/>
      <c r="O103" s="1" t="s">
        <v>122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88380.43</v>
      </c>
      <c r="L104" s="174"/>
      <c r="O104" s="1" t="s">
        <v>123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74"/>
      <c r="O105" s="1" t="s">
        <v>124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86782.040000000008</v>
      </c>
      <c r="L106" s="174"/>
      <c r="O106" s="1" t="s">
        <v>125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86782.040000000008</v>
      </c>
      <c r="L107" s="174"/>
      <c r="O107" s="1" t="s">
        <v>126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99149.849999999977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6425.7841866493827</v>
      </c>
      <c r="L111" s="174"/>
      <c r="O111" s="1" t="s">
        <v>130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98416.490000000034</v>
      </c>
      <c r="L112" s="174"/>
      <c r="O112" s="1" t="s">
        <v>131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733.35999999994237</v>
      </c>
      <c r="L113" s="174"/>
      <c r="O113" s="1" t="s">
        <v>132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99149.849999999977</v>
      </c>
      <c r="L114" s="174"/>
      <c r="O114" s="1" t="s">
        <v>133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99149.849999999977</v>
      </c>
      <c r="L115" s="174"/>
      <c r="O115" s="1" t="s">
        <v>134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58">
        <f>VLOOKUP("тко",АО,5,FALSE)</f>
        <v>90534.22000000003</v>
      </c>
      <c r="H118" s="159"/>
      <c r="I118" s="159"/>
      <c r="J118" s="159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159.69769451941232</v>
      </c>
      <c r="L119" s="47"/>
      <c r="O119" s="1" t="s">
        <v>138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91930.489999999976</v>
      </c>
      <c r="L120" s="47"/>
      <c r="O120" s="1" t="s">
        <v>139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90534.22000000003</v>
      </c>
      <c r="L122" s="47"/>
      <c r="O122" s="1" t="s">
        <v>141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90534.22000000003</v>
      </c>
      <c r="L123" s="47"/>
      <c r="O123" s="1" t="s">
        <v>142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1">
        <f>IF(VLOOKUP("гвс",АО,3,FALSE)&gt;0,"Горячее водоснабжение",0)</f>
        <v>0</v>
      </c>
      <c r="B126" s="161"/>
      <c r="C126" s="161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58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6" t="s">
        <v>44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170</v>
      </c>
    </row>
    <row r="145" spans="1:15" ht="18.75" customHeight="1" outlineLevel="1">
      <c r="A145" s="156" t="s">
        <v>45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6" t="s">
        <v>173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172</v>
      </c>
    </row>
    <row r="149" spans="1:15" ht="52.5" customHeight="1">
      <c r="A149" s="152" t="s">
        <v>178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188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51" t="s">
        <v>187</v>
      </c>
      <c r="B154" s="151"/>
      <c r="C154" s="151"/>
      <c r="D154" s="151"/>
      <c r="E154" s="27">
        <f>ПТО!G1</f>
        <v>-10775.68</v>
      </c>
    </row>
    <row r="155" spans="1:15" ht="34.5" customHeight="1">
      <c r="A155" s="153" t="s">
        <v>186</v>
      </c>
      <c r="B155" s="153"/>
      <c r="C155" s="153"/>
      <c r="D155" s="153"/>
      <c r="E155" s="28">
        <f>J13</f>
        <v>106473.67200000001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18</v>
      </c>
      <c r="B157" s="154"/>
      <c r="C157" s="154"/>
      <c r="D157" s="154"/>
      <c r="E157" s="154"/>
      <c r="F157" s="154" t="s">
        <v>19</v>
      </c>
      <c r="G157" s="154"/>
      <c r="H157" s="20" t="s">
        <v>56</v>
      </c>
      <c r="I157" s="154" t="s">
        <v>20</v>
      </c>
      <c r="J157" s="154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Техническое обслуживание охранной сигнализации.</v>
      </c>
      <c r="B159" s="148"/>
      <c r="C159" s="148"/>
      <c r="D159" s="148"/>
      <c r="E159" s="148"/>
      <c r="F159" s="149">
        <f t="shared" si="15"/>
        <v>9450</v>
      </c>
      <c r="G159" s="149"/>
      <c r="H159" s="24" t="str">
        <f t="shared" si="16"/>
        <v>ежемесячно</v>
      </c>
      <c r="I159" s="150">
        <f t="shared" si="17"/>
        <v>12</v>
      </c>
      <c r="J159" s="15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8" t="str">
        <f t="shared" si="14"/>
        <v>Приобретение новогодней елки и гирлянды.</v>
      </c>
      <c r="B160" s="148"/>
      <c r="C160" s="148"/>
      <c r="D160" s="148"/>
      <c r="E160" s="148"/>
      <c r="F160" s="149">
        <f t="shared" si="15"/>
        <v>1200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71</v>
      </c>
      <c r="N160" s="1" t="str">
        <v>Приобретение новогодней елки и гирлянды.</v>
      </c>
    </row>
    <row r="161" spans="1:14" ht="28.5" customHeight="1">
      <c r="A161" s="148" t="str">
        <f>IF(N161&gt;0,N161,0)</f>
        <v>Приобретение и установка таблички по пожарной безопасности.</v>
      </c>
      <c r="B161" s="148"/>
      <c r="C161" s="148"/>
      <c r="D161" s="148"/>
      <c r="E161" s="148"/>
      <c r="F161" s="149">
        <f t="shared" si="15"/>
        <v>250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48" t="str">
        <f t="shared" si="14"/>
        <v>Монтаж системы диспетчеризации лифта.</v>
      </c>
      <c r="B162" s="148"/>
      <c r="C162" s="148"/>
      <c r="D162" s="148"/>
      <c r="E162" s="148"/>
      <c r="F162" s="149">
        <f t="shared" si="15"/>
        <v>39259</v>
      </c>
      <c r="G162" s="149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Монтаж системы диспетчеризации лифта.</v>
      </c>
    </row>
    <row r="163" spans="1:14" ht="28.5" customHeight="1">
      <c r="A163" s="148" t="str">
        <f t="shared" si="14"/>
        <v>Замена общедомовых приборов учета электрической энергии и трансформаторов тока.</v>
      </c>
      <c r="B163" s="148"/>
      <c r="C163" s="148"/>
      <c r="D163" s="148"/>
      <c r="E163" s="148"/>
      <c r="F163" s="149">
        <f t="shared" si="15"/>
        <v>7178.79</v>
      </c>
      <c r="G163" s="149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Замена общедомовых приборов учета электрической энергии и трансформаторов тока.</v>
      </c>
    </row>
    <row r="164" spans="1:14" ht="28.5" customHeight="1">
      <c r="A164" s="148" t="str">
        <f t="shared" ref="A164:A187" si="18">IF(N164&gt;0,N164,0)</f>
        <v>Приобретение и укладка грязезащитного коврика в тамбур подъезда.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1600</v>
      </c>
      <c r="G164" s="149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Приобретение и укладка грязезащитного коврика в тамбур подъезда.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49">
        <f t="shared" si="19"/>
        <v>0</v>
      </c>
      <c r="G165" s="149"/>
      <c r="H165" s="29" t="e">
        <f t="shared" si="16"/>
        <v>#N/A</v>
      </c>
      <c r="I165" s="150" t="e">
        <f t="shared" si="20"/>
        <v>#N/A</v>
      </c>
      <c r="J165" s="150"/>
      <c r="M165" s="22" t="s">
        <v>71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71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1" t="s">
        <v>185</v>
      </c>
      <c r="B190" s="151"/>
      <c r="C190" s="151"/>
      <c r="D190" s="151"/>
      <c r="E190" s="27">
        <f>SUM(F158:G187)</f>
        <v>67037.790000000008</v>
      </c>
    </row>
    <row r="191" spans="1:14" ht="51.75" customHeight="1">
      <c r="A191" s="151" t="s">
        <v>184</v>
      </c>
      <c r="B191" s="151"/>
      <c r="C191" s="151"/>
      <c r="D191" s="151"/>
      <c r="E191" s="27">
        <f>E190+E154-E155</f>
        <v>-50211.561999999998</v>
      </c>
    </row>
    <row r="192" spans="1:14">
      <c r="A192" s="105" t="s">
        <v>174</v>
      </c>
    </row>
    <row r="193" spans="1:10" ht="62.25" customHeight="1">
      <c r="A193" s="176" t="s">
        <v>183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 техническое освидетельствование лифта</v>
      </c>
      <c r="B195" s="175"/>
      <c r="C195" s="175"/>
      <c r="D195" s="175"/>
      <c r="E195" s="175"/>
      <c r="F195" s="175"/>
      <c r="G195" s="175"/>
      <c r="H195" s="49">
        <f>ПТО!G13</f>
        <v>8100</v>
      </c>
      <c r="I195" s="50" t="s">
        <v>74</v>
      </c>
    </row>
    <row r="196" spans="1:10" ht="18.75" customHeight="1">
      <c r="A196" s="175" t="str">
        <f>ПТО!F14</f>
        <v xml:space="preserve">  -  техническое обслуживание охранной сигнализации</v>
      </c>
      <c r="B196" s="175"/>
      <c r="C196" s="175"/>
      <c r="D196" s="175"/>
      <c r="E196" s="175"/>
      <c r="F196" s="175"/>
      <c r="G196" s="175"/>
      <c r="H196" s="49">
        <f>ПТО!G14</f>
        <v>9450</v>
      </c>
      <c r="I196" s="50" t="s">
        <v>74</v>
      </c>
    </row>
    <row r="197" spans="1:10" ht="18.75" customHeight="1">
      <c r="A197" s="175" t="str">
        <f>ПТО!F15</f>
        <v xml:space="preserve">  -  установка системы видеонаблюдения</v>
      </c>
      <c r="B197" s="175"/>
      <c r="C197" s="175"/>
      <c r="D197" s="175"/>
      <c r="E197" s="175"/>
      <c r="F197" s="175"/>
      <c r="G197" s="175"/>
      <c r="H197" s="49">
        <f>ПТО!G15</f>
        <v>110000</v>
      </c>
      <c r="I197" s="50" t="s">
        <v>74</v>
      </c>
    </row>
    <row r="198" spans="1:10" ht="18.75" customHeight="1">
      <c r="A198" s="175" t="str">
        <f>ПТО!F16</f>
        <v xml:space="preserve">  -  монтаж греющего кабеля на кровли</v>
      </c>
      <c r="B198" s="175"/>
      <c r="C198" s="175"/>
      <c r="D198" s="175"/>
      <c r="E198" s="175"/>
      <c r="F198" s="175"/>
      <c r="G198" s="175"/>
      <c r="H198" s="49">
        <f>ПТО!G16</f>
        <v>70000</v>
      </c>
      <c r="I198" s="52" t="s">
        <v>74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49">
        <f>ПТО!G17</f>
        <v>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198750</v>
      </c>
      <c r="I214" s="56" t="s">
        <v>77</v>
      </c>
    </row>
  </sheetData>
  <sheetProtection algorithmName="SHA-512" hashValue="T0fULnhyHbMFTRduwJay+/nPtESndUI5wEvBfcv/M4//KBCD57ayqYvJXoywb4fLjH6ik4Nl1wvG452cXWcNZg==" saltValue="5tNG1QBaE+vEQtBDpXj8m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187</v>
      </c>
      <c r="G1" s="102">
        <f>-10775.68</f>
        <v>-10775.68</v>
      </c>
    </row>
    <row r="2" spans="1:12" ht="18.75" customHeight="1">
      <c r="A2" s="121" t="s">
        <v>72</v>
      </c>
      <c r="B2" s="119" t="s">
        <v>180</v>
      </c>
      <c r="C2" s="120">
        <v>1</v>
      </c>
      <c r="D2" s="118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6" t="s">
        <v>179</v>
      </c>
      <c r="B3" s="120" t="s">
        <v>181</v>
      </c>
      <c r="C3" s="143">
        <v>12</v>
      </c>
      <c r="D3" s="144">
        <f>1750*12*0.45</f>
        <v>9450</v>
      </c>
      <c r="E3" s="145" t="s">
        <v>200</v>
      </c>
      <c r="F3" s="30"/>
      <c r="G3" s="30"/>
      <c r="L3" s="33" t="str">
        <f t="shared" si="0"/>
        <v>ТР</v>
      </c>
    </row>
    <row r="4" spans="1:12" ht="18.75" customHeight="1">
      <c r="A4" s="123" t="s">
        <v>191</v>
      </c>
      <c r="B4" s="124" t="s">
        <v>190</v>
      </c>
      <c r="C4" s="125">
        <v>1</v>
      </c>
      <c r="D4" s="118">
        <v>1200</v>
      </c>
      <c r="E4" s="126" t="s">
        <v>192</v>
      </c>
      <c r="F4" s="30"/>
      <c r="G4" s="30"/>
      <c r="L4" s="33" t="str">
        <f t="shared" si="0"/>
        <v>ТР</v>
      </c>
    </row>
    <row r="5" spans="1:12" ht="18.75" customHeight="1">
      <c r="A5" s="127" t="s">
        <v>189</v>
      </c>
      <c r="B5" s="128" t="s">
        <v>190</v>
      </c>
      <c r="C5" s="129">
        <v>1</v>
      </c>
      <c r="D5" s="130">
        <v>250</v>
      </c>
      <c r="E5" s="122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194</v>
      </c>
      <c r="B6" s="131" t="s">
        <v>190</v>
      </c>
      <c r="C6" s="132">
        <v>1</v>
      </c>
      <c r="D6" s="43">
        <v>39259</v>
      </c>
      <c r="E6" s="44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7" t="s">
        <v>196</v>
      </c>
      <c r="B7" s="138" t="s">
        <v>190</v>
      </c>
      <c r="C7" s="135">
        <v>1</v>
      </c>
      <c r="D7" s="134">
        <v>7178.79</v>
      </c>
      <c r="E7" s="133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197</v>
      </c>
      <c r="B8" s="140" t="s">
        <v>190</v>
      </c>
      <c r="C8" s="141">
        <v>1</v>
      </c>
      <c r="D8" s="142">
        <v>1600</v>
      </c>
      <c r="E8" s="136" t="s">
        <v>199</v>
      </c>
      <c r="F8" s="45"/>
      <c r="G8" s="45"/>
      <c r="K8" s="43"/>
      <c r="L8" s="33" t="str">
        <f t="shared" si="0"/>
        <v>ТР</v>
      </c>
    </row>
    <row r="9" spans="1:12">
      <c r="A9" s="98"/>
      <c r="B9" s="133"/>
      <c r="C9" s="133"/>
      <c r="D9" s="46"/>
      <c r="E9" s="133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183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13" t="s">
        <v>201</v>
      </c>
      <c r="G14" s="114">
        <v>9450</v>
      </c>
      <c r="L14" s="33">
        <f t="shared" si="0"/>
        <v>0</v>
      </c>
    </row>
    <row r="15" spans="1:12" ht="31.5">
      <c r="A15" s="30"/>
      <c r="F15" s="113" t="s">
        <v>202</v>
      </c>
      <c r="G15" s="114">
        <v>110000</v>
      </c>
      <c r="L15" s="33">
        <f t="shared" si="0"/>
        <v>0</v>
      </c>
    </row>
    <row r="16" spans="1:12" ht="15.75">
      <c r="A16" s="30"/>
      <c r="F16" s="147" t="s">
        <v>203</v>
      </c>
      <c r="G16" s="114">
        <v>70000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79069.08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79069.08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89626.559999999998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89626.559999999998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35940.479999999996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35940.479999999996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26955.360000000001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26955.360000000001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8985.119999999999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8985.119999999999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50316.72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50316.72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53910.720000000001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53910.720000000001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vg3HHvjzZf2KN2ozJMRskT0Yq4IFzIRvRcfUc9ExUWvqU/9gSmhf7sE8Pl8IV7lKAdMuPd7tsAILm36d3VXKFA==" saltValue="xPgjoS+FrjWfe0STH3E7I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1871.9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115334.51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452582.08199999994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346108.40999999992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106473.67200000001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466056.7099999999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466056.7099999999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466056.7099999999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101859.88200000004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105</v>
      </c>
      <c r="B27" s="75" t="s">
        <v>3</v>
      </c>
      <c r="C27" s="86">
        <v>63833.66</v>
      </c>
      <c r="D27" s="81" t="s">
        <v>59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108</v>
      </c>
      <c r="B30" s="75" t="s">
        <v>17</v>
      </c>
      <c r="C30" s="86">
        <v>54454.85</v>
      </c>
      <c r="D30" s="81" t="s">
        <v>65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119869.82999999999</v>
      </c>
      <c r="F37" s="94" t="s">
        <v>167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105148.97368421052</v>
      </c>
      <c r="D38" s="94" t="s">
        <v>165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126987.33999999998</v>
      </c>
      <c r="D39" s="94" t="s">
        <v>166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119869.82999999999</v>
      </c>
      <c r="D41" s="80" t="s">
        <v>58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119869.82999999999</v>
      </c>
      <c r="D42" s="80" t="s">
        <v>58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86782.040000000008</v>
      </c>
      <c r="F45" s="94" t="s">
        <v>167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6414.0458240946055</v>
      </c>
      <c r="D46" s="94" t="s">
        <v>168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88380.43</v>
      </c>
      <c r="D47" s="94" t="s">
        <v>166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86782.040000000008</v>
      </c>
      <c r="D49" s="80" t="s">
        <v>58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86782.040000000008</v>
      </c>
      <c r="D50" s="80" t="s">
        <v>58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99149.849999999977</v>
      </c>
      <c r="F53" s="94" t="s">
        <v>167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6425.7841866493827</v>
      </c>
      <c r="D54" s="94" t="s">
        <v>168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98416.490000000034</v>
      </c>
      <c r="D55" s="94" t="s">
        <v>166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733.35999999994237</v>
      </c>
      <c r="D56" s="80" t="s">
        <v>58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99149.849999999977</v>
      </c>
      <c r="D57" s="80" t="s">
        <v>58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99149.849999999977</v>
      </c>
      <c r="D58" s="80" t="s">
        <v>58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90534.22000000003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159.69769451941232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91930.489999999976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90534.22000000003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90534.22000000003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0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0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2021-03-15T02:58:23Z</dcterms:modified>
</cp:coreProperties>
</file>