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D3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9" i="1"/>
  <c r="A105" i="1"/>
  <c r="G102" i="1"/>
  <c r="J101" i="1"/>
  <c r="J96" i="1"/>
  <c r="J95" i="1"/>
  <c r="A100" i="1"/>
  <c r="A96" i="1"/>
  <c r="G94" i="1"/>
  <c r="D94" i="1"/>
  <c r="K94" i="1"/>
  <c r="D110" i="1" l="1"/>
  <c r="A113" i="1"/>
  <c r="F102" i="1"/>
  <c r="F110" i="1"/>
  <c r="A119" i="1"/>
  <c r="A120" i="1"/>
  <c r="A118" i="1"/>
  <c r="A115" i="1"/>
  <c r="A110" i="1"/>
  <c r="A111" i="1"/>
  <c r="A117" i="1"/>
  <c r="A141" i="1"/>
  <c r="A97" i="1"/>
  <c r="A101" i="1"/>
  <c r="A98" i="1"/>
  <c r="A123" i="1"/>
  <c r="F94" i="1"/>
  <c r="F134" i="1"/>
  <c r="D118" i="1"/>
  <c r="A94" i="1"/>
  <c r="A95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<sst xmlns="http://schemas.openxmlformats.org/spreadsheetml/2006/main" count="599" uniqueCount="233">
  <si>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</si>
  <si>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</si>
  <si>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</si>
  <si>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</si>
  <si>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</si>
  <si>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</si>
  <si>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</si>
  <si>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</si>
  <si>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</si>
  <si>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</si>
  <si>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</si>
  <si>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</si>
  <si>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</si>
  <si>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</si>
  <si>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</si>
  <si>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</si>
  <si>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</si>
  <si>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</si>
  <si>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</si>
  <si>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</si>
  <si>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</si>
  <si>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</si>
  <si>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</si>
  <si>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</si>
  <si>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</si>
  <si>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</si>
  <si>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</si>
  <si>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</si>
  <si>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</si>
  <si>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</si>
  <si>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</si>
  <si>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</si>
  <si>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</si>
  <si>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</si>
  <si>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</si>
  <si>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</si>
  <si>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</si>
  <si>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</si>
  <si>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</si>
  <si>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</si>
  <si>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</si>
  <si>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</si>
  <si>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</si>
  <si>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</si>
  <si>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</si>
  <si>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</si>
  <si>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</si>
  <si>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</si>
  <si>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</si>
  <si>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</si>
  <si>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</si>
  <si>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</si>
  <si>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</si>
  <si>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</si>
  <si>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</si>
  <si>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</si>
  <si>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</si>
  <si>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</si>
  <si>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</si>
  <si>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</si>
  <si>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</si>
  <si>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</si>
  <si>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</si>
  <si>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</si>
  <si>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</si>
  <si>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</si>
  <si>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</si>
  <si>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</si>
  <si>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</si>
  <si>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</si>
  <si>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</si>
  <si>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</si>
  <si>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</si>
  <si>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</si>
  <si>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</si>
  <si>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</si>
  <si>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</si>
  <si>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</si>
  <si>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</si>
  <si>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</si>
  <si>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</si>
  <si>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</si>
  <si>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</si>
  <si>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</si>
  <si>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</si>
  <si>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</si>
  <si>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</si>
  <si>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</si>
  <si>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</si>
  <si>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</si>
  <si>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</si>
  <si>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</si>
  <si>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</si>
  <si>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</si>
  <si>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</si>
  <si>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</si>
  <si>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</si>
  <si>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</si>
  <si>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</si>
  <si>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</si>
  <si>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</si>
  <si>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</si>
  <si>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</si>
  <si>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</si>
  <si>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</si>
  <si>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</si>
  <si>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</si>
  <si>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</si>
  <si>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</si>
  <si>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</si>
  <si>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</si>
  <si>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</si>
  <si>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</si>
  <si>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</si>
  <si>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</si>
  <si>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</si>
  <si>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</si>
  <si>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</si>
  <si>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</si>
  <si>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</si>
  <si>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</si>
  <si>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</si>
  <si>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</si>
  <si>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</si>
  <si>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</si>
  <si>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</si>
  <si>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</si>
  <si>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</si>
  <si>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</si>
  <si>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</si>
  <si>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</si>
  <si>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</si>
  <si>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</si>
  <si>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</si>
  <si>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</si>
  <si>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</si>
  <si>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</si>
  <si>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</si>
  <si>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</si>
  <si>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</si>
  <si>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</si>
  <si>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</si>
  <si>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</si>
  <si>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</si>
  <si>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</si>
  <si>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</si>
  <si>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</si>
  <si>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</si>
  <si>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</si>
  <si>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</si>
  <si>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</si>
  <si>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</si>
  <si>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</si>
  <si>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</si>
  <si>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</si>
  <si>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</si>
  <si>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</si>
  <si>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</si>
  <si>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</si>
  <si>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</si>
  <si>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</si>
  <si>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</si>
  <si>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</si>
  <si>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</si>
  <si>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</si>
  <si>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</si>
  <si>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</si>
  <si>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</si>
  <si>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</si>
  <si>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</si>
  <si>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</si>
  <si>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</si>
  <si>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</si>
  <si>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</si>
  <si>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</si>
  <si>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</si>
  <si>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</si>
  <si>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</si>
  <si>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244/4</t>
  </si>
  <si>
    <t>Техническое освидетельствование лифтов.</t>
  </si>
  <si>
    <t>ежегодно</t>
  </si>
  <si>
    <t>Техническое обслуживание системы видеонаблюдения.</t>
  </si>
  <si>
    <t>ежемесячно</t>
  </si>
  <si>
    <t>разово</t>
  </si>
  <si>
    <t>площадь дома</t>
  </si>
  <si>
    <t xml:space="preserve">  -  замена тамбурных дверей </t>
  </si>
  <si>
    <t xml:space="preserve">  -  замена дверей выхода на пожарную лестницу</t>
  </si>
  <si>
    <t>Отчет об исполнении договора управления многоквартирного дома 
Байкальская, 244/4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</si>
  <si>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</si>
  <si>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</si>
  <si>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</si>
  <si>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</si>
  <si>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</si>
  <si>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Замена подвесного кабеля лифта.</t>
  </si>
  <si>
    <t>АВР 2/20 от 28.02.2020, Решение, счет №194 от 03.12.2019</t>
  </si>
  <si>
    <t>АВР 1/20 от 04.02.2020, Решение, счет №5 от 23.01.2020</t>
  </si>
  <si>
    <t>Приобретение и установка таблички по пожарной безопасности.</t>
  </si>
  <si>
    <t>Замена компенсатора на стояке ГВС (кв. 12).</t>
  </si>
  <si>
    <t>АВР 4/20 от 09.04.2020</t>
  </si>
  <si>
    <t>Замена компенсатора на стояке ГВС (кв. 21).</t>
  </si>
  <si>
    <t>АВР 5/20 от 09.04.2020</t>
  </si>
  <si>
    <t>АВР 6/20 от 14.04.2020, счет от 12.03.2020</t>
  </si>
  <si>
    <t>Замена блока питания системы видеонаблюдения.</t>
  </si>
  <si>
    <t>Восстановление питания электромагнитного замка двери выхода на незадымляемую лестницу (3 этаж).</t>
  </si>
  <si>
    <t>АВР 7/20 от 26.05.2020</t>
  </si>
  <si>
    <t>АВР 3/20 от 26.03.2020, счет №11 от 10.03.2020</t>
  </si>
  <si>
    <t>Механизированная уборка и вывоз снега с придомовой территории.</t>
  </si>
  <si>
    <t>Замена компенсаторов на стояках отопления (4 шт. в кв. 23).</t>
  </si>
  <si>
    <t>АВР 8/20 от 23.06.2020</t>
  </si>
  <si>
    <t>Замена компенсаторов на стояках отопления (2 шт. в кв. 30).</t>
  </si>
  <si>
    <t>АВР 9/20 от 29.06.2020</t>
  </si>
  <si>
    <t>Благоустройство придомовой территории (покраска бордюров, перил, крыльца).</t>
  </si>
  <si>
    <t>АВР 10/20 от 06.08.2020</t>
  </si>
  <si>
    <t>АВР 11/20 от 06.08.2020, Решение, калькуляция</t>
  </si>
  <si>
    <t>Испытание ограждений кровли крыши.</t>
  </si>
  <si>
    <t>Замена компенсаторов на стояках отопления (оф.4 Модный доктор).</t>
  </si>
  <si>
    <t>АВР 12/20 от 28.08.2020</t>
  </si>
  <si>
    <t>Замена компенсаторов на стояках ГВС, ХВС и отопления (оф.7 Академия Научной Красоты).</t>
  </si>
  <si>
    <t>АВР 13/20 от 28.08.2020</t>
  </si>
  <si>
    <t>Замена компенсаторов на стояках отопления (кв.40).</t>
  </si>
  <si>
    <t>АВР 14/20 от 28.08.2020</t>
  </si>
  <si>
    <t>Замена компенсаторов на стояках ГВС и отопления (оф.3/1 Хостел).</t>
  </si>
  <si>
    <t>АВР 15/20 от 14.09.2020</t>
  </si>
  <si>
    <t>Укомплектовка пожарных шкафов пожарными клапанами.</t>
  </si>
  <si>
    <t>Замена компенсаторов на стояках ХВС и ГВС (кв.3).</t>
  </si>
  <si>
    <t>АВР 16/20 от 29.10.2020</t>
  </si>
  <si>
    <t>Замена компенсатора на стояке ХВС (кв.17).</t>
  </si>
  <si>
    <t>АВР 17/20 от 24.11.2020</t>
  </si>
  <si>
    <t>Монтаж системы диспетчеризации лифтов.</t>
  </si>
  <si>
    <t>АВР 18/20 от 08.12.2020, Решение, счет №173 от 05.10.2020</t>
  </si>
  <si>
    <t>АВР 19/20 от 08.12.2020, счет №1744 от 03.08.2020</t>
  </si>
  <si>
    <t>АВР 20/20 от 08.12.2020, счет №2870 от 20.07.2020 и №2889 от 21.07.2020</t>
  </si>
  <si>
    <t>Ремонт системы пожарной безопасности.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</si>
</sst>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6" fillId="0" borderId="0"/>
    <xf numFmtId="0" fontId="6" fillId="0" borderId="0"/>
  </cellStyleXfs>
  <cellXfs count="19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10" fillId="0" borderId="0" xfId="4" applyFont="1" applyFill="1" applyBorder="1" applyAlignment="1">
      <alignment horizontal="center"/>
    </xf>
    <xf numFmtId="0" fontId="11" fillId="0" borderId="0" xfId="2" applyFont="1" applyFill="1" applyBorder="1" applyAlignment="1"/>
    <xf numFmtId="0" fontId="26" fillId="0" borderId="0" xfId="2" applyFont="1" applyFill="1" applyBorder="1" applyAlignment="1">
      <alignment horizontal="center"/>
    </xf>
    <xf numFmtId="4" fontId="26" fillId="0" borderId="0" xfId="2" applyNumberFormat="1" applyFont="1" applyFill="1" applyBorder="1" applyAlignment="1">
      <alignment vertical="center"/>
    </xf>
    <xf numFmtId="14" fontId="0" fillId="0" borderId="0" xfId="0" applyNumberFormat="1" applyFill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4" applyFont="1" applyFill="1" applyBorder="1" applyAlignment="1"/>
    <xf numFmtId="0" fontId="26" fillId="0" borderId="0" xfId="5" applyFont="1" applyFill="1" applyBorder="1" applyAlignment="1"/>
    <xf numFmtId="0" fontId="26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/>
    </xf>
    <xf numFmtId="4" fontId="26" fillId="0" borderId="0" xfId="5" applyNumberFormat="1" applyFont="1" applyFill="1" applyBorder="1" applyAlignment="1"/>
    <xf numFmtId="0" fontId="8" fillId="0" borderId="0" xfId="5" applyFont="1" applyFill="1" applyBorder="1"/>
    <xf numFmtId="0" fontId="8" fillId="0" borderId="0" xfId="2" applyFont="1" applyFill="1" applyBorder="1" applyAlignment="1"/>
    <xf numFmtId="0" fontId="7" fillId="0" borderId="0" xfId="4" applyFont="1" applyFill="1" applyBorder="1" applyAlignment="1"/>
    <xf numFmtId="0" fontId="6" fillId="0" borderId="0" xfId="7" applyFill="1" applyBorder="1" applyAlignment="1">
      <alignment horizontal="center"/>
    </xf>
    <xf numFmtId="4" fontId="26" fillId="0" borderId="0" xfId="7" applyNumberFormat="1" applyFont="1" applyFill="1" applyBorder="1" applyAlignment="1"/>
    <xf numFmtId="0" fontId="5" fillId="0" borderId="0" xfId="6" applyFont="1" applyFill="1" applyBorder="1" applyAlignment="1"/>
    <xf numFmtId="0" fontId="5" fillId="0" borderId="0" xfId="7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5" applyFont="1" applyFill="1"/>
    <xf numFmtId="0" fontId="6" fillId="0" borderId="0" xfId="6" applyFont="1" applyFill="1" applyBorder="1" applyAlignment="1"/>
    <xf numFmtId="0" fontId="6" fillId="0" borderId="0" xfId="7" applyFont="1" applyFill="1" applyBorder="1" applyAlignment="1">
      <alignment horizontal="center"/>
    </xf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0" xfId="5" applyFont="1" applyFill="1"/>
    <xf numFmtId="0" fontId="2" fillId="0" borderId="0" xfId="6" applyFont="1" applyFill="1" applyBorder="1" applyAlignment="1"/>
    <xf numFmtId="0" fontId="2" fillId="0" borderId="0" xfId="5" applyFont="1" applyFill="1"/>
    <xf numFmtId="0" fontId="2" fillId="0" borderId="0" xfId="2" applyFont="1" applyFill="1" applyBorder="1" applyAlignment="1"/>
    <xf numFmtId="0" fontId="26" fillId="6" borderId="0" xfId="2" applyFont="1" applyFill="1" applyBorder="1" applyAlignment="1"/>
    <xf numFmtId="0" fontId="26" fillId="6" borderId="0" xfId="2" applyFont="1" applyFill="1" applyBorder="1" applyAlignment="1">
      <alignment horizontal="center"/>
    </xf>
    <xf numFmtId="0" fontId="26" fillId="6" borderId="0" xfId="2" applyNumberFormat="1" applyFont="1" applyFill="1" applyBorder="1" applyAlignment="1">
      <alignment horizontal="center"/>
    </xf>
    <xf numFmtId="4" fontId="26" fillId="6" borderId="0" xfId="2" applyNumberFormat="1" applyFont="1" applyFill="1" applyBorder="1" applyAlignment="1"/>
    <xf numFmtId="0" fontId="14" fillId="6" borderId="0" xfId="2" applyFill="1" applyBorder="1" applyAlignment="1"/>
    <xf numFmtId="0" fontId="14" fillId="6" borderId="0" xfId="2" applyFill="1" applyBorder="1" applyAlignment="1">
      <alignment horizontal="center"/>
    </xf>
    <xf numFmtId="4" fontId="14" fillId="6" borderId="0" xfId="2" applyNumberFormat="1" applyFill="1" applyBorder="1" applyAlignment="1"/>
    <xf numFmtId="0" fontId="1" fillId="0" borderId="0" xfId="2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 2" xfId="7"/>
    <cellStyle name="Обычный 5" xfId="5"/>
    <cellStyle name="Обычный 5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9" sqref="K7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178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80"/>
      <c r="M8" s="109"/>
      <c r="N8" s="109"/>
      <c r="O8" s="70" t="s">
        <v>83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80"/>
      <c r="M9" s="109"/>
      <c r="N9" s="109"/>
      <c r="O9" s="70" t="s">
        <v>84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214972.40000000002</v>
      </c>
      <c r="K10" s="109"/>
      <c r="L10" s="180"/>
      <c r="M10" s="109"/>
      <c r="N10" s="109"/>
      <c r="O10" s="70" t="s">
        <v>85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944751.5900000002</v>
      </c>
      <c r="K11" s="109"/>
      <c r="L11" s="180"/>
      <c r="M11" s="109"/>
      <c r="N11" s="109"/>
      <c r="O11" s="70" t="s">
        <v>86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715240.79000000015</v>
      </c>
      <c r="K12" s="109"/>
      <c r="L12" s="180"/>
      <c r="M12" s="109"/>
      <c r="N12" s="109"/>
      <c r="O12" s="70" t="s">
        <v>87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229510.80000000002</v>
      </c>
      <c r="K13" s="109"/>
      <c r="L13" s="180"/>
      <c r="M13" s="109"/>
      <c r="N13" s="109"/>
      <c r="O13" s="70" t="s">
        <v>88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0</v>
      </c>
      <c r="K14" s="109"/>
      <c r="L14" s="180"/>
      <c r="M14" s="109"/>
      <c r="N14" s="109"/>
      <c r="O14" s="70" t="s">
        <v>89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830186.11999999988</v>
      </c>
      <c r="K15" s="109"/>
      <c r="L15" s="180"/>
      <c r="M15" s="109"/>
      <c r="N15" s="109"/>
      <c r="O15" s="70" t="s">
        <v>90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830186.11999999988</v>
      </c>
      <c r="K16" s="109"/>
      <c r="L16" s="180"/>
      <c r="M16" s="109"/>
      <c r="N16" s="109"/>
      <c r="O16" s="70" t="s">
        <v>91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80"/>
      <c r="M17" s="109"/>
      <c r="N17" s="109"/>
      <c r="O17" s="70" t="s">
        <v>92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80"/>
      <c r="M18" s="109"/>
      <c r="N18" s="109"/>
      <c r="O18" s="70" t="s">
        <v>93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80"/>
      <c r="M19" s="109"/>
      <c r="N19" s="109"/>
      <c r="O19" s="70" t="s">
        <v>94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80"/>
      <c r="M20" s="109"/>
      <c r="N20" s="109"/>
      <c r="O20" s="70" t="s">
        <v>95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830186.11999999988</v>
      </c>
      <c r="K21" s="109"/>
      <c r="L21" s="180"/>
      <c r="M21" s="109"/>
      <c r="N21" s="109"/>
      <c r="O21" s="70" t="s">
        <v>96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80"/>
      <c r="M22" s="109"/>
      <c r="N22" s="109"/>
      <c r="O22" s="70" t="s">
        <v>97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80"/>
      <c r="M23" s="109"/>
      <c r="N23" s="109"/>
      <c r="O23" s="70" t="s">
        <v>98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329537.87000000034</v>
      </c>
      <c r="K24" s="109"/>
      <c r="L24" s="18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139933.79999999996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9">
        <f>VLOOKUP(A29,ПТО!$A$39:$D$53,2,FALSE)</f>
        <v>155428.20000000001</v>
      </c>
      <c r="G29" s="169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9">
        <f>VLOOKUP(A30,ПТО!$A$39:$D$53,2,FALSE)</f>
        <v>76987.8</v>
      </c>
      <c r="G30" s="169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9">
        <f>VLOOKUP(A31,ПТО!$A$39:$D$53,2,FALSE)</f>
        <v>58104</v>
      </c>
      <c r="G31" s="169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9">
        <f>VLOOKUP(A33,ПТО!$A$39:$D$53,2,FALSE)</f>
        <v>16947</v>
      </c>
      <c r="G33" s="169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9">
        <f>VLOOKUP(A34,ПТО!$A$39:$D$53,2,FALSE)</f>
        <v>89577</v>
      </c>
      <c r="G34" s="169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4"/>
      <c r="C35" s="164"/>
      <c r="D35" s="164"/>
      <c r="E35" s="164"/>
      <c r="F35" s="169">
        <f>VLOOKUP(A35,ПТО!$A$39:$D$53,2,FALSE)</f>
        <v>193195.80000000002</v>
      </c>
      <c r="G35" s="169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9"/>
      <c r="L35" s="181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1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освидетельствование лифтов.</v>
      </c>
      <c r="B43" s="164"/>
      <c r="C43" s="164"/>
      <c r="D43" s="164"/>
      <c r="E43" s="164"/>
      <c r="F43" s="169">
        <f>VLOOKUP(A43,ПТО!$A$2:$D$31,4,FALSE)</f>
        <v>16200</v>
      </c>
      <c r="G43" s="169"/>
      <c r="H43" s="19" t="str">
        <f>VLOOKUP(A43,ПТО!$A$2:$D$31,2,FALSE)</f>
        <v>ежегодно</v>
      </c>
      <c r="I43" s="165">
        <f>VLOOKUP(A43,ПТО!$A$2:$D$31,3,FALSE)</f>
        <v>2</v>
      </c>
      <c r="J43" s="165"/>
      <c r="K43" s="109"/>
      <c r="L43" s="181"/>
      <c r="M43" s="116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4" t="str">
        <f>ПТО!A3</f>
        <v>Техническое обслуживание системы видеонаблюдения.</v>
      </c>
      <c r="B44" s="164"/>
      <c r="C44" s="164"/>
      <c r="D44" s="164"/>
      <c r="E44" s="164"/>
      <c r="F44" s="169">
        <f>VLOOKUP(A44,ПТО!$A$2:$D$31,4,FALSE)</f>
        <v>26400</v>
      </c>
      <c r="G44" s="169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09"/>
      <c r="L44" s="181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64" t="str">
        <f>ПТО!A4</f>
        <v>Замена блока питания системы видеонаблюдения.</v>
      </c>
      <c r="B45" s="164"/>
      <c r="C45" s="164"/>
      <c r="D45" s="164"/>
      <c r="E45" s="164"/>
      <c r="F45" s="169">
        <f>VLOOKUP(A45,ПТО!$A$2:$D$31,4,FALSE)</f>
        <v>740</v>
      </c>
      <c r="G45" s="169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1"/>
      <c r="M45" s="116"/>
      <c r="N45" s="109"/>
      <c r="O45" s="23" t="str">
        <f t="shared" si="1"/>
        <v>Замена блока питания системы видеонаблюдения.</v>
      </c>
      <c r="R45" s="22" t="s">
        <v>72</v>
      </c>
    </row>
    <row r="46" spans="1:18" ht="51" customHeight="1" outlineLevel="1">
      <c r="A46" s="164" t="str">
        <f>ПТО!A5</f>
        <v>Замена подвесного кабеля лифта.</v>
      </c>
      <c r="B46" s="164"/>
      <c r="C46" s="164"/>
      <c r="D46" s="164"/>
      <c r="E46" s="164"/>
      <c r="F46" s="169">
        <f>VLOOKUP(A46,ПТО!$A$2:$D$31,4,FALSE)</f>
        <v>11450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1"/>
      <c r="M46" s="116"/>
      <c r="N46" s="109"/>
      <c r="O46" s="23" t="str">
        <f t="shared" si="1"/>
        <v>Замена подвесного кабеля лифта.</v>
      </c>
      <c r="R46" s="22" t="s">
        <v>72</v>
      </c>
    </row>
    <row r="47" spans="1:18" ht="51" customHeight="1" outlineLevel="1">
      <c r="A47" s="164" t="str">
        <f>ПТО!A6</f>
        <v>Механизированная уборка и вывоз снега с придомовой территории.</v>
      </c>
      <c r="B47" s="164"/>
      <c r="C47" s="164"/>
      <c r="D47" s="164"/>
      <c r="E47" s="164"/>
      <c r="F47" s="169">
        <f>VLOOKUP(A47,ПТО!$A$2:$D$31,4,FALSE)</f>
        <v>4375.1899999999996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1"/>
      <c r="M47" s="116"/>
      <c r="N47" s="109"/>
      <c r="O47" s="23" t="str">
        <f t="shared" si="1"/>
        <v>Механизированная уборка и вывоз снега с придомовой территории.</v>
      </c>
      <c r="R47" s="22" t="s">
        <v>72</v>
      </c>
    </row>
    <row r="48" spans="1:18" ht="51" customHeight="1" outlineLevel="1">
      <c r="A48" s="164" t="str">
        <f>ПТО!A7</f>
        <v>Замена компенсатора на стояке ГВС (кв. 12).</v>
      </c>
      <c r="B48" s="164"/>
      <c r="C48" s="164"/>
      <c r="D48" s="164"/>
      <c r="E48" s="164"/>
      <c r="F48" s="169">
        <f>VLOOKUP(A48,ПТО!$A$2:$D$31,4,FALSE)</f>
        <v>6692.55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1"/>
      <c r="M48" s="116"/>
      <c r="N48" s="109"/>
      <c r="O48" s="23" t="str">
        <f t="shared" si="1"/>
        <v>Замена компенсатора на стояке ГВС (кв. 12).</v>
      </c>
      <c r="R48" s="22" t="s">
        <v>72</v>
      </c>
    </row>
    <row r="49" spans="1:18" ht="51" customHeight="1" outlineLevel="1">
      <c r="A49" s="164" t="str">
        <f>ПТО!A8</f>
        <v>Замена компенсатора на стояке ГВС (кв. 21).</v>
      </c>
      <c r="B49" s="164"/>
      <c r="C49" s="164"/>
      <c r="D49" s="164"/>
      <c r="E49" s="164"/>
      <c r="F49" s="169">
        <f>VLOOKUP(A49,ПТО!$A$2:$D$31,4,FALSE)</f>
        <v>6747.23</v>
      </c>
      <c r="G49" s="169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1"/>
      <c r="M49" s="116"/>
      <c r="N49" s="109"/>
      <c r="O49" s="23" t="str">
        <f t="shared" si="1"/>
        <v>Замена компенсатора на стояке ГВС (кв. 21).</v>
      </c>
      <c r="R49" s="22" t="s">
        <v>72</v>
      </c>
    </row>
    <row r="50" spans="1:18" ht="51" customHeight="1" outlineLevel="1">
      <c r="A50" s="164" t="str">
        <f>ПТО!A9</f>
        <v>Приобретение и установка таблички по пожарной безопасности.</v>
      </c>
      <c r="B50" s="164"/>
      <c r="C50" s="164"/>
      <c r="D50" s="164"/>
      <c r="E50" s="164"/>
      <c r="F50" s="169">
        <f>VLOOKUP(A50,ПТО!$A$2:$D$31,4,FALSE)</f>
        <v>250</v>
      </c>
      <c r="G50" s="169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1"/>
      <c r="M50" s="116"/>
      <c r="N50" s="109"/>
      <c r="O50" s="23" t="str">
        <f t="shared" si="1"/>
        <v>Приобретение и установка таблички по пожарной безопасности.</v>
      </c>
      <c r="R50" s="22" t="s">
        <v>72</v>
      </c>
    </row>
    <row r="51" spans="1:18" ht="51" customHeight="1" outlineLevel="1">
      <c r="A51" s="164" t="str">
        <f>ПТО!A10</f>
        <v>Восстановление питания электромагнитного замка двери выхода на незадымляемую лестницу (3 этаж).</v>
      </c>
      <c r="B51" s="164"/>
      <c r="C51" s="164"/>
      <c r="D51" s="164"/>
      <c r="E51" s="164"/>
      <c r="F51" s="169">
        <f>VLOOKUP(A51,ПТО!$A$2:$D$31,4,FALSE)</f>
        <v>600</v>
      </c>
      <c r="G51" s="169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1"/>
      <c r="M51" s="116"/>
      <c r="N51" s="109"/>
      <c r="O51" s="23" t="str">
        <f t="shared" si="1"/>
        <v>Восстановление питания электромагнитного замка двери выхода на незадымляемую лестницу (3 этаж).</v>
      </c>
      <c r="R51" s="22" t="s">
        <v>72</v>
      </c>
    </row>
    <row r="52" spans="1:18" ht="51" customHeight="1" outlineLevel="1">
      <c r="A52" s="164" t="str">
        <f>ПТО!A11</f>
        <v>Замена компенсаторов на стояках отопления (4 шт. в кв. 23).</v>
      </c>
      <c r="B52" s="164"/>
      <c r="C52" s="164"/>
      <c r="D52" s="164"/>
      <c r="E52" s="164"/>
      <c r="F52" s="169">
        <f>VLOOKUP(A52,ПТО!$A$2:$D$31,4,FALSE)</f>
        <v>23652.74</v>
      </c>
      <c r="G52" s="169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1"/>
      <c r="M52" s="116"/>
      <c r="N52" s="109"/>
      <c r="O52" s="23" t="str">
        <f t="shared" si="1"/>
        <v>Замена компенсаторов на стояках отопления (4 шт. в кв. 23).</v>
      </c>
      <c r="R52" s="22" t="s">
        <v>72</v>
      </c>
    </row>
    <row r="53" spans="1:18" ht="51" customHeight="1" outlineLevel="1">
      <c r="A53" s="164" t="str">
        <f>ПТО!A12</f>
        <v>Замена компенсаторов на стояках отопления (2 шт. в кв. 30).</v>
      </c>
      <c r="B53" s="164"/>
      <c r="C53" s="164"/>
      <c r="D53" s="164"/>
      <c r="E53" s="164"/>
      <c r="F53" s="169">
        <f>VLOOKUP(A53,ПТО!$A$2:$D$31,4,FALSE)</f>
        <v>13337.66</v>
      </c>
      <c r="G53" s="169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09"/>
      <c r="L53" s="181"/>
      <c r="M53" s="116"/>
      <c r="N53" s="109"/>
      <c r="O53" s="23" t="str">
        <f t="shared" si="1"/>
        <v>Замена компенсаторов на стояках отопления (2 шт. в кв. 30).</v>
      </c>
      <c r="R53" s="22" t="s">
        <v>72</v>
      </c>
    </row>
    <row r="54" spans="1:18" ht="51" customHeight="1" outlineLevel="1">
      <c r="A54" s="164" t="str">
        <f>ПТО!A13</f>
        <v>Благоустройство придомовой территории (покраска бордюров, перил, крыльца).</v>
      </c>
      <c r="B54" s="164"/>
      <c r="C54" s="164"/>
      <c r="D54" s="164"/>
      <c r="E54" s="164"/>
      <c r="F54" s="169">
        <f>VLOOKUP(A54,ПТО!$A$2:$D$31,4,FALSE)</f>
        <v>3915.25</v>
      </c>
      <c r="G54" s="169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09"/>
      <c r="L54" s="181"/>
      <c r="M54" s="116"/>
      <c r="N54" s="109"/>
      <c r="O54" s="23" t="str">
        <f t="shared" si="1"/>
        <v>Благоустройство придомовой территории (покраска бордюров, перил, крыльца).</v>
      </c>
      <c r="R54" s="22" t="s">
        <v>72</v>
      </c>
    </row>
    <row r="55" spans="1:18" ht="51" customHeight="1" outlineLevel="1">
      <c r="A55" s="164" t="str">
        <f>ПТО!A14</f>
        <v>Ремонт системы пожарной безопасности.</v>
      </c>
      <c r="B55" s="164"/>
      <c r="C55" s="164"/>
      <c r="D55" s="164"/>
      <c r="E55" s="164"/>
      <c r="F55" s="169">
        <f>VLOOKUP(A55,ПТО!$A$2:$D$31,4,FALSE)</f>
        <v>76338</v>
      </c>
      <c r="G55" s="169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09"/>
      <c r="L55" s="181"/>
      <c r="M55" s="116"/>
      <c r="N55" s="109"/>
      <c r="O55" s="23" t="str">
        <f t="shared" si="1"/>
        <v>Ремонт системы пожарной безопасности.</v>
      </c>
      <c r="R55" s="22" t="s">
        <v>72</v>
      </c>
    </row>
    <row r="56" spans="1:18" ht="51" customHeight="1" outlineLevel="1">
      <c r="A56" s="164" t="str">
        <f>ПТО!A15</f>
        <v>Замена компенсаторов на стояках отопления (оф.4 Модный доктор).</v>
      </c>
      <c r="B56" s="164"/>
      <c r="C56" s="164"/>
      <c r="D56" s="164"/>
      <c r="E56" s="164"/>
      <c r="F56" s="169">
        <f>VLOOKUP(A56,ПТО!$A$2:$D$31,4,FALSE)</f>
        <v>22199.9</v>
      </c>
      <c r="G56" s="169"/>
      <c r="H56" s="25" t="str">
        <f>VLOOKUP(A56,ПТО!$A$2:$D$31,2,FALSE)</f>
        <v>разово</v>
      </c>
      <c r="I56" s="165">
        <f>VLOOKUP(A56,ПТО!$A$2:$D$31,3,FALSE)</f>
        <v>1</v>
      </c>
      <c r="J56" s="165"/>
      <c r="K56" s="109"/>
      <c r="L56" s="181"/>
      <c r="M56" s="116"/>
      <c r="N56" s="109"/>
      <c r="O56" s="23" t="str">
        <f t="shared" si="1"/>
        <v>Замена компенсаторов на стояках отопления (оф.4 Модный доктор).</v>
      </c>
      <c r="R56" s="22" t="s">
        <v>72</v>
      </c>
    </row>
    <row r="57" spans="1:18" ht="51" customHeight="1" outlineLevel="1">
      <c r="A57" s="164" t="str">
        <f>ПТО!A16</f>
        <v>Замена компенсаторов на стояках ГВС, ХВС и отопления (оф.7 Академия Научной Красоты).</v>
      </c>
      <c r="B57" s="164"/>
      <c r="C57" s="164"/>
      <c r="D57" s="164"/>
      <c r="E57" s="164"/>
      <c r="F57" s="169">
        <f>VLOOKUP(A57,ПТО!$A$2:$D$31,4,FALSE)</f>
        <v>40583.03</v>
      </c>
      <c r="G57" s="169"/>
      <c r="H57" s="25" t="str">
        <f>VLOOKUP(A57,ПТО!$A$2:$D$31,2,FALSE)</f>
        <v>разово</v>
      </c>
      <c r="I57" s="165">
        <f>VLOOKUP(A57,ПТО!$A$2:$D$31,3,FALSE)</f>
        <v>1</v>
      </c>
      <c r="J57" s="165"/>
      <c r="K57" s="109"/>
      <c r="L57" s="181"/>
      <c r="M57" s="116"/>
      <c r="N57" s="109"/>
      <c r="O57" s="23" t="str">
        <f t="shared" si="1"/>
        <v>Замена компенсаторов на стояках ГВС, ХВС и отопления (оф.7 Академия Научной Красоты).</v>
      </c>
      <c r="R57" s="22" t="s">
        <v>72</v>
      </c>
    </row>
    <row r="58" spans="1:18" ht="51" customHeight="1" outlineLevel="1">
      <c r="A58" s="164" t="str">
        <f>ПТО!A17</f>
        <v>Замена компенсаторов на стояках отопления (кв.40).</v>
      </c>
      <c r="B58" s="164"/>
      <c r="C58" s="164"/>
      <c r="D58" s="164"/>
      <c r="E58" s="164"/>
      <c r="F58" s="169">
        <f>VLOOKUP(A58,ПТО!$A$2:$D$31,4,FALSE)</f>
        <v>12917.93</v>
      </c>
      <c r="G58" s="169"/>
      <c r="H58" s="25" t="str">
        <f>VLOOKUP(A58,ПТО!$A$2:$D$31,2,FALSE)</f>
        <v>разово</v>
      </c>
      <c r="I58" s="165">
        <f>VLOOKUP(A58,ПТО!$A$2:$D$31,3,FALSE)</f>
        <v>1</v>
      </c>
      <c r="J58" s="165"/>
      <c r="K58" s="109"/>
      <c r="L58" s="181"/>
      <c r="M58" s="116"/>
      <c r="N58" s="109"/>
      <c r="O58" s="23" t="str">
        <f t="shared" si="1"/>
        <v>Замена компенсаторов на стояках отопления (кв.40).</v>
      </c>
      <c r="R58" s="22" t="s">
        <v>72</v>
      </c>
    </row>
    <row r="59" spans="1:18" ht="51" customHeight="1" outlineLevel="1">
      <c r="A59" s="164" t="str">
        <f>ПТО!A18</f>
        <v>Замена компенсаторов на стояках ГВС и отопления (оф.3/1 Хостел).</v>
      </c>
      <c r="B59" s="164"/>
      <c r="C59" s="164"/>
      <c r="D59" s="164"/>
      <c r="E59" s="164"/>
      <c r="F59" s="169">
        <f>VLOOKUP(A59,ПТО!$A$2:$D$31,4,FALSE)</f>
        <v>49702.89</v>
      </c>
      <c r="G59" s="169"/>
      <c r="H59" s="25" t="str">
        <f>VLOOKUP(A59,ПТО!$A$2:$D$31,2,FALSE)</f>
        <v>разово</v>
      </c>
      <c r="I59" s="165">
        <f>VLOOKUP(A59,ПТО!$A$2:$D$31,3,FALSE)</f>
        <v>1</v>
      </c>
      <c r="J59" s="165"/>
      <c r="K59" s="109"/>
      <c r="L59" s="181"/>
      <c r="M59" s="116"/>
      <c r="N59" s="109"/>
      <c r="O59" s="23" t="str">
        <f t="shared" si="1"/>
        <v>Замена компенсаторов на стояках ГВС и отопления (оф.3/1 Хостел).</v>
      </c>
      <c r="R59" s="22" t="s">
        <v>72</v>
      </c>
    </row>
    <row r="60" spans="1:18" ht="51" customHeight="1" outlineLevel="1">
      <c r="A60" s="164" t="str">
        <f>ПТО!A19</f>
        <v>Замена компенсаторов на стояках ХВС и ГВС (кв.3).</v>
      </c>
      <c r="B60" s="164"/>
      <c r="C60" s="164"/>
      <c r="D60" s="164"/>
      <c r="E60" s="164"/>
      <c r="F60" s="169">
        <f>VLOOKUP(A60,ПТО!$A$2:$D$31,4,FALSE)</f>
        <v>14838.05</v>
      </c>
      <c r="G60" s="169"/>
      <c r="H60" s="25" t="str">
        <f>VLOOKUP(A60,ПТО!$A$2:$D$31,2,FALSE)</f>
        <v>разово</v>
      </c>
      <c r="I60" s="165">
        <f>VLOOKUP(A60,ПТО!$A$2:$D$31,3,FALSE)</f>
        <v>1</v>
      </c>
      <c r="J60" s="165"/>
      <c r="K60" s="109"/>
      <c r="L60" s="181"/>
      <c r="M60" s="116"/>
      <c r="N60" s="109"/>
      <c r="O60" s="23" t="str">
        <f t="shared" si="1"/>
        <v>Замена компенсаторов на стояках ХВС и ГВС (кв.3).</v>
      </c>
      <c r="R60" s="22" t="s">
        <v>72</v>
      </c>
    </row>
    <row r="61" spans="1:18" ht="51" customHeight="1" outlineLevel="1">
      <c r="A61" s="164" t="str">
        <f>ПТО!A20</f>
        <v>Замена компенсатора на стояке ХВС (кв.17).</v>
      </c>
      <c r="B61" s="164"/>
      <c r="C61" s="164"/>
      <c r="D61" s="164"/>
      <c r="E61" s="164"/>
      <c r="F61" s="169">
        <f>VLOOKUP(A61,ПТО!$A$2:$D$31,4,FALSE)</f>
        <v>7431.29</v>
      </c>
      <c r="G61" s="169"/>
      <c r="H61" s="25" t="str">
        <f>VLOOKUP(A61,ПТО!$A$2:$D$31,2,FALSE)</f>
        <v>разово</v>
      </c>
      <c r="I61" s="165">
        <f>VLOOKUP(A61,ПТО!$A$2:$D$31,3,FALSE)</f>
        <v>1</v>
      </c>
      <c r="J61" s="165"/>
      <c r="K61" s="109"/>
      <c r="L61" s="181"/>
      <c r="M61" s="116"/>
      <c r="N61" s="109"/>
      <c r="O61" s="23" t="str">
        <f t="shared" si="1"/>
        <v>Замена компенсатора на стояке ХВС (кв.17).</v>
      </c>
      <c r="R61" s="22" t="s">
        <v>72</v>
      </c>
    </row>
    <row r="62" spans="1:18" ht="51" customHeight="1" outlineLevel="1">
      <c r="A62" s="164" t="str">
        <f>ПТО!A21</f>
        <v>Монтаж системы диспетчеризации лифтов.</v>
      </c>
      <c r="B62" s="164"/>
      <c r="C62" s="164"/>
      <c r="D62" s="164"/>
      <c r="E62" s="164"/>
      <c r="F62" s="169">
        <f>VLOOKUP(A62,ПТО!$A$2:$D$31,4,FALSE)</f>
        <v>59740</v>
      </c>
      <c r="G62" s="169"/>
      <c r="H62" s="25" t="str">
        <f>VLOOKUP(A62,ПТО!$A$2:$D$31,2,FALSE)</f>
        <v>разово</v>
      </c>
      <c r="I62" s="165">
        <f>VLOOKUP(A62,ПТО!$A$2:$D$31,3,FALSE)</f>
        <v>1</v>
      </c>
      <c r="J62" s="165"/>
      <c r="K62" s="109"/>
      <c r="L62" s="181"/>
      <c r="M62" s="116"/>
      <c r="N62" s="109"/>
      <c r="O62" s="23" t="str">
        <f t="shared" si="1"/>
        <v>Монтаж системы диспетчеризации лифтов.</v>
      </c>
      <c r="R62" s="22" t="s">
        <v>72</v>
      </c>
    </row>
    <row r="63" spans="1:18" ht="51" customHeight="1" outlineLevel="1">
      <c r="A63" s="164" t="str">
        <f>ПТО!A22</f>
        <v>Испытание ограждений кровли крыши.</v>
      </c>
      <c r="B63" s="164"/>
      <c r="C63" s="164"/>
      <c r="D63" s="164"/>
      <c r="E63" s="164"/>
      <c r="F63" s="169">
        <f>VLOOKUP(A63,ПТО!$A$2:$D$31,4,FALSE)</f>
        <v>6825</v>
      </c>
      <c r="G63" s="169"/>
      <c r="H63" s="25" t="str">
        <f>VLOOKUP(A63,ПТО!$A$2:$D$31,2,FALSE)</f>
        <v>разово</v>
      </c>
      <c r="I63" s="165">
        <f>VLOOKUP(A63,ПТО!$A$2:$D$31,3,FALSE)</f>
        <v>1</v>
      </c>
      <c r="J63" s="165"/>
      <c r="K63" s="109"/>
      <c r="L63" s="181"/>
      <c r="M63" s="116"/>
      <c r="N63" s="109"/>
      <c r="O63" s="23" t="str">
        <f t="shared" si="1"/>
        <v>Испытание ограждений кровли крыши.</v>
      </c>
      <c r="R63" s="22" t="s">
        <v>72</v>
      </c>
    </row>
    <row r="64" spans="1:18" ht="51" customHeight="1" outlineLevel="1">
      <c r="A64" s="164" t="str">
        <f>ПТО!A23</f>
        <v>Укомплектовка пожарных шкафов пожарными клапанами.</v>
      </c>
      <c r="B64" s="164"/>
      <c r="C64" s="164"/>
      <c r="D64" s="164"/>
      <c r="E64" s="164"/>
      <c r="F64" s="169">
        <f>VLOOKUP(A64,ПТО!$A$2:$D$31,4,FALSE)</f>
        <v>27800</v>
      </c>
      <c r="G64" s="169"/>
      <c r="H64" s="25" t="str">
        <f>VLOOKUP(A64,ПТО!$A$2:$D$31,2,FALSE)</f>
        <v>разово</v>
      </c>
      <c r="I64" s="165">
        <f>VLOOKUP(A64,ПТО!$A$2:$D$31,3,FALSE)</f>
        <v>1</v>
      </c>
      <c r="J64" s="165"/>
      <c r="K64" s="109"/>
      <c r="L64" s="181"/>
      <c r="M64" s="116"/>
      <c r="N64" s="109"/>
      <c r="O64" s="23" t="str">
        <f t="shared" si="1"/>
        <v>Укомплектовка пожарных шкафов пожарными клапанами.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9"/>
      <c r="L75" s="184"/>
      <c r="M75" s="109"/>
      <c r="N75" s="109"/>
      <c r="O75" s="70" t="s">
        <v>100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9"/>
      <c r="L76" s="184"/>
      <c r="M76" s="109"/>
      <c r="N76" s="109"/>
      <c r="O76" s="70" t="s">
        <v>101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9"/>
      <c r="L77" s="184"/>
      <c r="M77" s="109"/>
      <c r="N77" s="109"/>
      <c r="O77" s="70" t="s">
        <v>102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7">
        <f>VLOOKUP(O78,АО,3,FALSE)</f>
        <v>0</v>
      </c>
      <c r="K78" s="109"/>
      <c r="L78" s="184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0"/>
      <c r="M81" s="109"/>
      <c r="N81" s="109"/>
      <c r="O81" s="70" t="s">
        <v>104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0"/>
      <c r="M82" s="109"/>
      <c r="N82" s="109"/>
      <c r="O82" s="70" t="s">
        <v>105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7">
        <f t="shared" si="2"/>
        <v>131077.24</v>
      </c>
      <c r="K83" s="109"/>
      <c r="L83" s="170"/>
      <c r="M83" s="109"/>
      <c r="N83" s="109"/>
      <c r="O83" s="70" t="s">
        <v>106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7">
        <f t="shared" si="2"/>
        <v>0</v>
      </c>
      <c r="K84" s="109"/>
      <c r="L84" s="170"/>
      <c r="M84" s="109"/>
      <c r="N84" s="109"/>
      <c r="O84" s="70" t="s">
        <v>107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7">
        <f t="shared" si="2"/>
        <v>0</v>
      </c>
      <c r="K85" s="109"/>
      <c r="L85" s="170"/>
      <c r="M85" s="109"/>
      <c r="N85" s="109"/>
      <c r="O85" s="70" t="s">
        <v>108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7">
        <f t="shared" si="2"/>
        <v>264507.51</v>
      </c>
      <c r="K86" s="109"/>
      <c r="L86" s="170"/>
      <c r="M86" s="109"/>
      <c r="N86" s="109"/>
      <c r="O86" s="70" t="s">
        <v>109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70"/>
      <c r="M87" s="109"/>
      <c r="N87" s="109"/>
      <c r="O87" s="70" t="s">
        <v>110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70"/>
      <c r="M88" s="109"/>
      <c r="N88" s="109"/>
      <c r="O88" s="70" t="s">
        <v>111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70"/>
      <c r="M89" s="109"/>
      <c r="N89" s="109"/>
      <c r="O89" s="70" t="s">
        <v>112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7">
        <f t="shared" si="2"/>
        <v>0</v>
      </c>
      <c r="K90" s="109"/>
      <c r="L90" s="170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5" t="s">
        <v>48</v>
      </c>
      <c r="B93" s="185"/>
      <c r="C93" s="185"/>
      <c r="D93" s="186" t="s">
        <v>49</v>
      </c>
      <c r="E93" s="186"/>
      <c r="F93" s="10" t="s">
        <v>50</v>
      </c>
      <c r="G93" s="185" t="s">
        <v>51</v>
      </c>
      <c r="H93" s="185"/>
      <c r="I93" s="185"/>
      <c r="J93" s="185"/>
      <c r="K93" s="109"/>
      <c r="L93" s="109"/>
      <c r="M93" s="109"/>
      <c r="N93" s="109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8">
        <f>VLOOKUP("эл",АО,5,FALSE)</f>
        <v>332844.3000000001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291968.68421052641</v>
      </c>
      <c r="L95" s="171"/>
      <c r="O95" s="1" t="s">
        <v>114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241124.97999999992</v>
      </c>
      <c r="L96" s="171"/>
      <c r="O96" s="1" t="s">
        <v>115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91719.320000000182</v>
      </c>
      <c r="L97" s="171"/>
      <c r="O97" s="1" t="s">
        <v>116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332844.3000000001</v>
      </c>
      <c r="L98" s="171"/>
      <c r="O98" s="1" t="s">
        <v>117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332844.3000000001</v>
      </c>
      <c r="L99" s="171"/>
      <c r="O99" s="1" t="s">
        <v>118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119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120</v>
      </c>
    </row>
    <row r="102" spans="1:15" ht="28.5" customHeight="1" outlineLevel="1">
      <c r="A102" s="166" t="str">
        <f>IF(VLOOKUP("хвс",АО,3,FALSE)&gt;0,"Холодное водоснабжение",0)</f>
        <v>Холодное водоснабжение</v>
      </c>
      <c r="B102" s="166"/>
      <c r="C102" s="166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8">
        <f>VLOOKUP("хвс",АО,5,FALSE)</f>
        <v>120745.22999999998</v>
      </c>
      <c r="H102" s="167"/>
      <c r="I102" s="167"/>
      <c r="J102" s="167"/>
      <c r="L102" s="171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8924.2594235033248</v>
      </c>
      <c r="L103" s="171"/>
      <c r="O103" s="1" t="s">
        <v>123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105986.46000000002</v>
      </c>
      <c r="L104" s="171"/>
      <c r="O104" s="1" t="s">
        <v>124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14758.76999999996</v>
      </c>
      <c r="L105" s="171"/>
      <c r="O105" s="1" t="s">
        <v>125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120745.22999999998</v>
      </c>
      <c r="L106" s="171"/>
      <c r="O106" s="1" t="s">
        <v>126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120745.22999999998</v>
      </c>
      <c r="L107" s="171"/>
      <c r="O107" s="1" t="s">
        <v>127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128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129</v>
      </c>
    </row>
    <row r="110" spans="1:15" ht="27" customHeight="1" outlineLevel="1">
      <c r="A110" s="166" t="str">
        <f>IF(VLOOKUP("воо",АО,3,FALSE)&gt;0,"Водоотведение",0)</f>
        <v>Водоотведение</v>
      </c>
      <c r="B110" s="166"/>
      <c r="C110" s="166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8">
        <f>VLOOKUP("воо",АО,5,FALSE)</f>
        <v>139652.08000000002</v>
      </c>
      <c r="H110" s="167"/>
      <c r="I110" s="167"/>
      <c r="J110" s="167"/>
      <c r="L110" s="171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9050.6856772521078</v>
      </c>
      <c r="L111" s="171"/>
      <c r="O111" s="1" t="s">
        <v>131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112232.89</v>
      </c>
      <c r="L112" s="171"/>
      <c r="O112" s="1" t="s">
        <v>132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27419.190000000017</v>
      </c>
      <c r="L113" s="171"/>
      <c r="O113" s="1" t="s">
        <v>133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139652.08000000002</v>
      </c>
      <c r="L114" s="171"/>
      <c r="O114" s="1" t="s">
        <v>134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139652.08000000002</v>
      </c>
      <c r="L115" s="171"/>
      <c r="O115" s="1" t="s">
        <v>135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136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137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8">
        <f>VLOOKUP("тко",АО,5,FALSE)</f>
        <v>0</v>
      </c>
      <c r="H118" s="167"/>
      <c r="I118" s="167"/>
      <c r="J118" s="167"/>
      <c r="L118" s="48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8"/>
      <c r="O120" s="1" t="s">
        <v>140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8">
        <f>VLOOKUP("гвс",АО,5,FALSE)</f>
        <v>0</v>
      </c>
      <c r="H126" s="167"/>
      <c r="I126" s="167"/>
      <c r="J126" s="167"/>
      <c r="L126" s="48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8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171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62" t="s">
        <v>174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0</v>
      </c>
      <c r="O146" t="s">
        <v>173</v>
      </c>
    </row>
    <row r="149" spans="1:15" ht="52.5" customHeight="1">
      <c r="A149" s="187" t="s">
        <v>187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9" t="s">
        <v>188</v>
      </c>
      <c r="B154" s="189"/>
      <c r="C154" s="189"/>
      <c r="D154" s="189"/>
      <c r="E154" s="27">
        <f>ПТО!G1</f>
        <v>-10922.99</v>
      </c>
    </row>
    <row r="155" spans="1:15" ht="34.5" customHeight="1">
      <c r="A155" s="188" t="s">
        <v>192</v>
      </c>
      <c r="B155" s="188"/>
      <c r="C155" s="188"/>
      <c r="D155" s="188"/>
      <c r="E155" s="28">
        <f>J13</f>
        <v>229510.80000000002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4" t="str">
        <f t="shared" ref="A158:A163" si="14">IF(N158&gt;0,N158,0)</f>
        <v>Техническое освидетельствование лифтов.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16200</v>
      </c>
      <c r="G158" s="169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2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4" t="str">
        <f t="shared" si="14"/>
        <v>Техническое обслуживание системы видеонаблюдения.</v>
      </c>
      <c r="B159" s="164"/>
      <c r="C159" s="164"/>
      <c r="D159" s="164"/>
      <c r="E159" s="164"/>
      <c r="F159" s="169">
        <f t="shared" si="15"/>
        <v>26400</v>
      </c>
      <c r="G159" s="169"/>
      <c r="H159" s="24" t="str">
        <f t="shared" si="16"/>
        <v>ежемесячно</v>
      </c>
      <c r="I159" s="165">
        <f t="shared" si="17"/>
        <v>12</v>
      </c>
      <c r="J159" s="165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64" t="str">
        <f t="shared" si="14"/>
        <v>Замена блока питания системы видеонаблюдения.</v>
      </c>
      <c r="B160" s="164"/>
      <c r="C160" s="164"/>
      <c r="D160" s="164"/>
      <c r="E160" s="164"/>
      <c r="F160" s="169">
        <f t="shared" si="15"/>
        <v>740</v>
      </c>
      <c r="G160" s="169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Замена блока питания системы видеонаблюдения.</v>
      </c>
    </row>
    <row r="161" spans="1:14" ht="28.5" customHeight="1">
      <c r="A161" s="164" t="str">
        <f>IF(N161&gt;0,N161,0)</f>
        <v>Замена подвесного кабеля лифта.</v>
      </c>
      <c r="B161" s="164"/>
      <c r="C161" s="164"/>
      <c r="D161" s="164"/>
      <c r="E161" s="164"/>
      <c r="F161" s="169">
        <f t="shared" si="15"/>
        <v>11450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Замена подвесного кабеля лифта.</v>
      </c>
    </row>
    <row r="162" spans="1:14" ht="28.5" customHeight="1">
      <c r="A162" s="164" t="str">
        <f t="shared" si="14"/>
        <v>Механизированная уборка и вывоз снега с придомовой территории.</v>
      </c>
      <c r="B162" s="164"/>
      <c r="C162" s="164"/>
      <c r="D162" s="164"/>
      <c r="E162" s="164"/>
      <c r="F162" s="169">
        <f t="shared" si="15"/>
        <v>4375.1899999999996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64" t="str">
        <f t="shared" si="14"/>
        <v>Замена компенсатора на стояке ГВС (кв. 12).</v>
      </c>
      <c r="B163" s="164"/>
      <c r="C163" s="164"/>
      <c r="D163" s="164"/>
      <c r="E163" s="164"/>
      <c r="F163" s="169">
        <f t="shared" si="15"/>
        <v>6692.55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Замена компенсатора на стояке ГВС (кв. 12).</v>
      </c>
    </row>
    <row r="164" spans="1:14" ht="28.5" customHeight="1">
      <c r="A164" s="164" t="str">
        <f t="shared" ref="A164:A187" si="18">IF(N164&gt;0,N164,0)</f>
        <v>Замена компенсатора на стояке ГВС (кв. 21).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6747.23</v>
      </c>
      <c r="G164" s="169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Замена компенсатора на стояке ГВС (кв. 21).</v>
      </c>
    </row>
    <row r="165" spans="1:14" ht="28.5" customHeight="1">
      <c r="A165" s="164" t="str">
        <f t="shared" si="18"/>
        <v>Приобретение и установка таблички по пожарной безопасности.</v>
      </c>
      <c r="B165" s="164"/>
      <c r="C165" s="164"/>
      <c r="D165" s="164"/>
      <c r="E165" s="164"/>
      <c r="F165" s="169">
        <f t="shared" si="19"/>
        <v>250</v>
      </c>
      <c r="G165" s="169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Приобретение и установка таблички по пожарной безопасности.</v>
      </c>
    </row>
    <row r="166" spans="1:14" ht="28.5" customHeight="1">
      <c r="A166" s="164" t="str">
        <f t="shared" si="18"/>
        <v>Восстановление питания электромагнитного замка двери выхода на незадымляемую лестницу (3 этаж).</v>
      </c>
      <c r="B166" s="164"/>
      <c r="C166" s="164"/>
      <c r="D166" s="164"/>
      <c r="E166" s="164"/>
      <c r="F166" s="169">
        <f t="shared" si="19"/>
        <v>600</v>
      </c>
      <c r="G166" s="169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Восстановление питания электромагнитного замка двери выхода на незадымляемую лестницу (3 этаж).</v>
      </c>
    </row>
    <row r="167" spans="1:14" ht="28.5" customHeight="1">
      <c r="A167" s="164" t="str">
        <f t="shared" si="18"/>
        <v>Замена компенсаторов на стояках отопления (4 шт. в кв. 23).</v>
      </c>
      <c r="B167" s="164"/>
      <c r="C167" s="164"/>
      <c r="D167" s="164"/>
      <c r="E167" s="164"/>
      <c r="F167" s="169">
        <f t="shared" si="19"/>
        <v>23652.74</v>
      </c>
      <c r="G167" s="169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Замена компенсаторов на стояках отопления (4 шт. в кв. 23).</v>
      </c>
    </row>
    <row r="168" spans="1:14" ht="28.5" customHeight="1">
      <c r="A168" s="164" t="str">
        <f t="shared" si="18"/>
        <v>Замена компенсаторов на стояках отопления (2 шт. в кв. 30).</v>
      </c>
      <c r="B168" s="164"/>
      <c r="C168" s="164"/>
      <c r="D168" s="164"/>
      <c r="E168" s="164"/>
      <c r="F168" s="169">
        <f t="shared" si="19"/>
        <v>13337.66</v>
      </c>
      <c r="G168" s="169"/>
      <c r="H168" s="29" t="str">
        <f t="shared" si="16"/>
        <v>разово</v>
      </c>
      <c r="I168" s="165">
        <f t="shared" si="20"/>
        <v>1</v>
      </c>
      <c r="J168" s="165"/>
      <c r="M168" s="22" t="s">
        <v>72</v>
      </c>
      <c r="N168" s="1" t="str">
        <v>Замена компенсаторов на стояках отопления (2 шт. в кв. 30).</v>
      </c>
    </row>
    <row r="169" spans="1:14" ht="28.5" customHeight="1">
      <c r="A169" s="164" t="str">
        <f t="shared" si="18"/>
        <v>Благоустройство придомовой территории (покраска бордюров, перил, крыльца).</v>
      </c>
      <c r="B169" s="164"/>
      <c r="C169" s="164"/>
      <c r="D169" s="164"/>
      <c r="E169" s="164"/>
      <c r="F169" s="169">
        <f t="shared" si="19"/>
        <v>3915.25</v>
      </c>
      <c r="G169" s="169"/>
      <c r="H169" s="29" t="str">
        <f t="shared" si="16"/>
        <v>разово</v>
      </c>
      <c r="I169" s="165">
        <f t="shared" si="20"/>
        <v>1</v>
      </c>
      <c r="J169" s="165"/>
      <c r="M169" s="22" t="s">
        <v>72</v>
      </c>
      <c r="N169" s="1" t="str">
        <v>Благоустройство придомовой территории (покраска бордюров, перил, крыльца).</v>
      </c>
    </row>
    <row r="170" spans="1:14" ht="28.5" customHeight="1">
      <c r="A170" s="164" t="str">
        <f t="shared" si="18"/>
        <v>Ремонт системы пожарной безопасности.</v>
      </c>
      <c r="B170" s="164"/>
      <c r="C170" s="164"/>
      <c r="D170" s="164"/>
      <c r="E170" s="164"/>
      <c r="F170" s="169">
        <f t="shared" si="19"/>
        <v>76338</v>
      </c>
      <c r="G170" s="169"/>
      <c r="H170" s="29" t="str">
        <f t="shared" si="16"/>
        <v>разово</v>
      </c>
      <c r="I170" s="165">
        <f t="shared" si="20"/>
        <v>1</v>
      </c>
      <c r="J170" s="165"/>
      <c r="M170" s="22" t="s">
        <v>72</v>
      </c>
      <c r="N170" s="1" t="str">
        <v>Ремонт системы пожарной безопасности.</v>
      </c>
    </row>
    <row r="171" spans="1:14" ht="28.5" customHeight="1">
      <c r="A171" s="164" t="str">
        <f t="shared" si="18"/>
        <v>Замена компенсаторов на стояках отопления (оф.4 Модный доктор).</v>
      </c>
      <c r="B171" s="164"/>
      <c r="C171" s="164"/>
      <c r="D171" s="164"/>
      <c r="E171" s="164"/>
      <c r="F171" s="169">
        <f t="shared" si="19"/>
        <v>22199.9</v>
      </c>
      <c r="G171" s="169"/>
      <c r="H171" s="29" t="str">
        <f t="shared" si="16"/>
        <v>разово</v>
      </c>
      <c r="I171" s="165">
        <f t="shared" si="20"/>
        <v>1</v>
      </c>
      <c r="J171" s="165"/>
      <c r="M171" s="22" t="s">
        <v>72</v>
      </c>
      <c r="N171" s="1" t="str">
        <v>Замена компенсаторов на стояках отопления (оф.4 Модный доктор).</v>
      </c>
    </row>
    <row r="172" spans="1:14" ht="28.5" customHeight="1">
      <c r="A172" s="164" t="str">
        <f t="shared" si="18"/>
        <v>Замена компенсаторов на стояках ГВС, ХВС и отопления (оф.7 Академия Научной Красоты).</v>
      </c>
      <c r="B172" s="164"/>
      <c r="C172" s="164"/>
      <c r="D172" s="164"/>
      <c r="E172" s="164"/>
      <c r="F172" s="169">
        <f t="shared" si="19"/>
        <v>40583.03</v>
      </c>
      <c r="G172" s="169"/>
      <c r="H172" s="29" t="str">
        <f t="shared" si="16"/>
        <v>разово</v>
      </c>
      <c r="I172" s="165">
        <f t="shared" si="20"/>
        <v>1</v>
      </c>
      <c r="J172" s="165"/>
      <c r="M172" s="22" t="s">
        <v>72</v>
      </c>
      <c r="N172" s="1" t="str">
        <v>Замена компенсаторов на стояках ГВС, ХВС и отопления (оф.7 Академия Научной Красоты).</v>
      </c>
    </row>
    <row r="173" spans="1:14" ht="28.5" customHeight="1">
      <c r="A173" s="164" t="str">
        <f t="shared" si="18"/>
        <v>Замена компенсаторов на стояках отопления (кв.40).</v>
      </c>
      <c r="B173" s="164"/>
      <c r="C173" s="164"/>
      <c r="D173" s="164"/>
      <c r="E173" s="164"/>
      <c r="F173" s="169">
        <f t="shared" si="19"/>
        <v>12917.93</v>
      </c>
      <c r="G173" s="169"/>
      <c r="H173" s="29" t="str">
        <f t="shared" si="16"/>
        <v>разово</v>
      </c>
      <c r="I173" s="165">
        <f t="shared" si="20"/>
        <v>1</v>
      </c>
      <c r="J173" s="165"/>
      <c r="M173" s="22" t="s">
        <v>72</v>
      </c>
      <c r="N173" s="1" t="str">
        <v>Замена компенсаторов на стояках отопления (кв.40).</v>
      </c>
    </row>
    <row r="174" spans="1:14" ht="28.5" customHeight="1">
      <c r="A174" s="164" t="str">
        <f t="shared" si="18"/>
        <v>Замена компенсаторов на стояках ГВС и отопления (оф.3/1 Хостел).</v>
      </c>
      <c r="B174" s="164"/>
      <c r="C174" s="164"/>
      <c r="D174" s="164"/>
      <c r="E174" s="164"/>
      <c r="F174" s="169">
        <f t="shared" si="19"/>
        <v>49702.89</v>
      </c>
      <c r="G174" s="169"/>
      <c r="H174" s="29" t="str">
        <f t="shared" si="16"/>
        <v>разово</v>
      </c>
      <c r="I174" s="165">
        <f t="shared" si="20"/>
        <v>1</v>
      </c>
      <c r="J174" s="165"/>
      <c r="M174" s="22" t="s">
        <v>72</v>
      </c>
      <c r="N174" s="1" t="str">
        <v>Замена компенсаторов на стояках ГВС и отопления (оф.3/1 Хостел).</v>
      </c>
    </row>
    <row r="175" spans="1:14" ht="28.5" customHeight="1">
      <c r="A175" s="164" t="str">
        <f t="shared" si="18"/>
        <v>Замена компенсаторов на стояках ХВС и ГВС (кв.3).</v>
      </c>
      <c r="B175" s="164"/>
      <c r="C175" s="164"/>
      <c r="D175" s="164"/>
      <c r="E175" s="164"/>
      <c r="F175" s="169">
        <f t="shared" si="19"/>
        <v>14838.05</v>
      </c>
      <c r="G175" s="169"/>
      <c r="H175" s="29" t="str">
        <f t="shared" si="16"/>
        <v>разово</v>
      </c>
      <c r="I175" s="165">
        <f t="shared" si="20"/>
        <v>1</v>
      </c>
      <c r="J175" s="165"/>
      <c r="M175" s="22" t="s">
        <v>72</v>
      </c>
      <c r="N175" s="1" t="str">
        <v>Замена компенсаторов на стояках ХВС и ГВС (кв.3).</v>
      </c>
    </row>
    <row r="176" spans="1:14" ht="28.5" customHeight="1">
      <c r="A176" s="164" t="str">
        <f t="shared" si="18"/>
        <v>Замена компенсатора на стояке ХВС (кв.17).</v>
      </c>
      <c r="B176" s="164"/>
      <c r="C176" s="164"/>
      <c r="D176" s="164"/>
      <c r="E176" s="164"/>
      <c r="F176" s="169">
        <f t="shared" si="19"/>
        <v>7431.29</v>
      </c>
      <c r="G176" s="169"/>
      <c r="H176" s="29" t="str">
        <f t="shared" si="16"/>
        <v>разово</v>
      </c>
      <c r="I176" s="165">
        <f t="shared" si="20"/>
        <v>1</v>
      </c>
      <c r="J176" s="165"/>
      <c r="M176" s="22" t="s">
        <v>72</v>
      </c>
      <c r="N176" s="1" t="str">
        <v>Замена компенсатора на стояке ХВС (кв.17).</v>
      </c>
    </row>
    <row r="177" spans="1:14" ht="28.5" customHeight="1">
      <c r="A177" s="164" t="str">
        <f t="shared" si="18"/>
        <v>Монтаж системы диспетчеризации лифтов.</v>
      </c>
      <c r="B177" s="164"/>
      <c r="C177" s="164"/>
      <c r="D177" s="164"/>
      <c r="E177" s="164"/>
      <c r="F177" s="169">
        <f t="shared" si="19"/>
        <v>59740</v>
      </c>
      <c r="G177" s="169"/>
      <c r="H177" s="29" t="str">
        <f t="shared" si="16"/>
        <v>разово</v>
      </c>
      <c r="I177" s="165">
        <f t="shared" si="20"/>
        <v>1</v>
      </c>
      <c r="J177" s="165"/>
      <c r="M177" s="22" t="s">
        <v>72</v>
      </c>
      <c r="N177" s="1" t="str">
        <v>Монтаж системы диспетчеризации лифтов.</v>
      </c>
    </row>
    <row r="178" spans="1:14" ht="28.5" customHeight="1">
      <c r="A178" s="164" t="str">
        <f t="shared" si="18"/>
        <v>Испытание ограждений кровли крыши.</v>
      </c>
      <c r="B178" s="164"/>
      <c r="C178" s="164"/>
      <c r="D178" s="164"/>
      <c r="E178" s="164"/>
      <c r="F178" s="169">
        <f t="shared" si="19"/>
        <v>6825</v>
      </c>
      <c r="G178" s="169"/>
      <c r="H178" s="29" t="str">
        <f t="shared" si="16"/>
        <v>разово</v>
      </c>
      <c r="I178" s="165">
        <f t="shared" si="20"/>
        <v>1</v>
      </c>
      <c r="J178" s="165"/>
      <c r="M178" s="22" t="s">
        <v>72</v>
      </c>
      <c r="N178" s="1" t="str">
        <v>Испытание ограждений кровли крыши.</v>
      </c>
    </row>
    <row r="179" spans="1:14" ht="28.5" customHeight="1">
      <c r="A179" s="164" t="str">
        <f t="shared" si="18"/>
        <v>Укомплектовка пожарных шкафов пожарными клапанами.</v>
      </c>
      <c r="B179" s="164"/>
      <c r="C179" s="164"/>
      <c r="D179" s="164"/>
      <c r="E179" s="164"/>
      <c r="F179" s="169">
        <f t="shared" si="19"/>
        <v>27800</v>
      </c>
      <c r="G179" s="169"/>
      <c r="H179" s="29" t="str">
        <f t="shared" si="16"/>
        <v>разово</v>
      </c>
      <c r="I179" s="165">
        <f t="shared" si="20"/>
        <v>1</v>
      </c>
      <c r="J179" s="165"/>
      <c r="M179" s="22" t="s">
        <v>72</v>
      </c>
      <c r="N179" s="1" t="str">
        <v>Укомплектовка пожарных шкафов пожарными клапанами.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9" t="s">
        <v>191</v>
      </c>
      <c r="B190" s="189"/>
      <c r="C190" s="189"/>
      <c r="D190" s="189"/>
      <c r="E190" s="27">
        <f>SUM(F158:G187)</f>
        <v>432736.70999999996</v>
      </c>
    </row>
    <row r="191" spans="1:14" ht="51.75" customHeight="1">
      <c r="A191" s="189" t="s">
        <v>190</v>
      </c>
      <c r="B191" s="189"/>
      <c r="C191" s="189"/>
      <c r="D191" s="189"/>
      <c r="E191" s="27">
        <f>E190+E154-E155</f>
        <v>192302.91999999995</v>
      </c>
    </row>
    <row r="192" spans="1:14">
      <c r="A192" s="104" t="s">
        <v>175</v>
      </c>
    </row>
    <row r="193" spans="1:10" ht="62.25" customHeight="1">
      <c r="A193" s="163" t="s">
        <v>189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9">
        <f>ПТО!G12</f>
        <v>1200</v>
      </c>
      <c r="I194" s="50" t="s">
        <v>74</v>
      </c>
    </row>
    <row r="195" spans="1:10" ht="18.75" customHeight="1">
      <c r="A195" s="161" t="str">
        <f>ПТО!F13</f>
        <v xml:space="preserve">  -  техническое освидетельствование лифта</v>
      </c>
      <c r="B195" s="161"/>
      <c r="C195" s="161"/>
      <c r="D195" s="161"/>
      <c r="E195" s="161"/>
      <c r="F195" s="161"/>
      <c r="G195" s="161"/>
      <c r="H195" s="49">
        <f>ПТО!G13</f>
        <v>16200</v>
      </c>
      <c r="I195" s="50" t="s">
        <v>74</v>
      </c>
    </row>
    <row r="196" spans="1:10" ht="18.75" customHeight="1">
      <c r="A196" s="161" t="str">
        <f>ПТО!F14</f>
        <v xml:space="preserve">  -  техническое обслуживание системы видеонаблюдения</v>
      </c>
      <c r="B196" s="161"/>
      <c r="C196" s="161"/>
      <c r="D196" s="161"/>
      <c r="E196" s="161"/>
      <c r="F196" s="161"/>
      <c r="G196" s="161"/>
      <c r="H196" s="49">
        <f>ПТО!G14</f>
        <v>26400</v>
      </c>
      <c r="I196" s="50" t="s">
        <v>74</v>
      </c>
    </row>
    <row r="197" spans="1:10" ht="18.75" customHeight="1">
      <c r="A197" s="161" t="str">
        <f>ПТО!F15</f>
        <v xml:space="preserve">  -  замена тамбурных дверей </v>
      </c>
      <c r="B197" s="161"/>
      <c r="C197" s="161"/>
      <c r="D197" s="161"/>
      <c r="E197" s="161"/>
      <c r="F197" s="161"/>
      <c r="G197" s="161"/>
      <c r="H197" s="49">
        <f>ПТО!G15</f>
        <v>100000</v>
      </c>
      <c r="I197" s="50" t="s">
        <v>74</v>
      </c>
    </row>
    <row r="198" spans="1:10" ht="18.75" customHeight="1">
      <c r="A198" s="161" t="str">
        <f>ПТО!F16</f>
        <v xml:space="preserve">  -  замена тамбурных дверей </v>
      </c>
      <c r="B198" s="161"/>
      <c r="C198" s="161"/>
      <c r="D198" s="161"/>
      <c r="E198" s="161"/>
      <c r="F198" s="161"/>
      <c r="G198" s="161"/>
      <c r="H198" s="49">
        <f>ПТО!G16</f>
        <v>100000</v>
      </c>
      <c r="I198" s="52" t="s">
        <v>74</v>
      </c>
    </row>
    <row r="199" spans="1:10" ht="18.75" customHeight="1">
      <c r="A199" s="161" t="str">
        <f>ПТО!F17</f>
        <v xml:space="preserve">  -  замена дверей выхода на пожарную лестницу</v>
      </c>
      <c r="B199" s="161"/>
      <c r="C199" s="161"/>
      <c r="D199" s="161"/>
      <c r="E199" s="161"/>
      <c r="F199" s="161"/>
      <c r="G199" s="161"/>
      <c r="H199" s="49">
        <f>ПТО!G17</f>
        <v>200000</v>
      </c>
      <c r="I199" s="50" t="s">
        <v>74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49">
        <f>ПТО!G18</f>
        <v>0</v>
      </c>
      <c r="I200" s="50" t="s">
        <v>74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49">
        <f>ПТО!G19</f>
        <v>0</v>
      </c>
      <c r="I201" s="50" t="s">
        <v>74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49">
        <f>ПТО!G20</f>
        <v>0</v>
      </c>
      <c r="I202" s="50" t="s">
        <v>74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9">
        <f>ПТО!G21</f>
        <v>0</v>
      </c>
      <c r="I203" s="50" t="s">
        <v>74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9">
        <f>ПТО!G22</f>
        <v>0</v>
      </c>
      <c r="I204" s="50" t="s">
        <v>74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9">
        <f>ПТО!G23</f>
        <v>0</v>
      </c>
      <c r="I205" s="50" t="s">
        <v>74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9">
        <f>ПТО!G24</f>
        <v>0</v>
      </c>
      <c r="I206" s="50" t="s">
        <v>74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9">
        <f>ПТО!G25</f>
        <v>0</v>
      </c>
      <c r="I207" s="50" t="s">
        <v>74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9">
        <f>ПТО!G26</f>
        <v>0</v>
      </c>
      <c r="I208" s="50" t="s">
        <v>74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9">
        <f>ПТО!G27</f>
        <v>0</v>
      </c>
      <c r="I209" s="50" t="s">
        <v>74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9">
        <f>ПТО!G28</f>
        <v>0</v>
      </c>
      <c r="I210" s="50" t="s">
        <v>74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9">
        <f>ПТО!G29</f>
        <v>0</v>
      </c>
      <c r="I211" s="50" t="s">
        <v>74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9">
        <f>ПТО!G30</f>
        <v>0</v>
      </c>
      <c r="I212" s="50" t="s">
        <v>74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9">
        <f>ПТО!G31</f>
        <v>0</v>
      </c>
      <c r="I213" s="50" t="s">
        <v>74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443800</v>
      </c>
      <c r="I214" s="56" t="s">
        <v>78</v>
      </c>
    </row>
  </sheetData>
  <sheetProtection algorithmName="SHA-512" hashValue="J8uMbWtvKx/jVerv4VV6yFWeipC7ldkrUz6NLwafoeOQekS3h6eeiMbjyeiXUqMar12rYoHdS8iPD3JBJJ9A6g==" saltValue="wYRbs6x3J4iMvs7hvnjqu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2" workbookViewId="0">
      <selection activeCell="A23" sqref="A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-10922.99</f>
        <v>-10922.99</v>
      </c>
    </row>
    <row r="2" spans="1:12" ht="18.75" customHeight="1">
      <c r="A2" s="153" t="s">
        <v>179</v>
      </c>
      <c r="B2" s="154" t="s">
        <v>180</v>
      </c>
      <c r="C2" s="155">
        <v>2</v>
      </c>
      <c r="D2" s="156">
        <v>16200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7" t="s">
        <v>181</v>
      </c>
      <c r="B3" s="158" t="s">
        <v>182</v>
      </c>
      <c r="C3" s="158">
        <v>12</v>
      </c>
      <c r="D3" s="159">
        <f>2200*12</f>
        <v>26400</v>
      </c>
      <c r="F3" s="30"/>
      <c r="G3" s="30"/>
      <c r="L3" s="33" t="str">
        <f t="shared" si="0"/>
        <v>ТР</v>
      </c>
    </row>
    <row r="4" spans="1:12" ht="18.75" customHeight="1">
      <c r="A4" s="45" t="s">
        <v>202</v>
      </c>
      <c r="B4" s="121" t="s">
        <v>183</v>
      </c>
      <c r="C4" s="43">
        <v>1</v>
      </c>
      <c r="D4" s="47">
        <v>740</v>
      </c>
      <c r="E4" s="118" t="s">
        <v>195</v>
      </c>
      <c r="F4" s="30"/>
      <c r="G4" s="30"/>
      <c r="L4" s="33" t="str">
        <f t="shared" si="0"/>
        <v>ТР</v>
      </c>
    </row>
    <row r="5" spans="1:12" ht="18.75" customHeight="1">
      <c r="A5" s="122" t="s">
        <v>193</v>
      </c>
      <c r="B5" s="123" t="s">
        <v>183</v>
      </c>
      <c r="C5" s="123">
        <v>1</v>
      </c>
      <c r="D5" s="124">
        <v>11450</v>
      </c>
      <c r="E5" s="125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32" t="s">
        <v>206</v>
      </c>
      <c r="B6" s="133" t="s">
        <v>183</v>
      </c>
      <c r="C6" s="134">
        <v>1</v>
      </c>
      <c r="D6" s="135">
        <v>4375.1899999999996</v>
      </c>
      <c r="E6" s="136" t="s">
        <v>205</v>
      </c>
      <c r="F6" s="45"/>
      <c r="G6" s="45"/>
      <c r="K6" s="47"/>
      <c r="L6" s="33" t="str">
        <f t="shared" si="0"/>
        <v>ТР</v>
      </c>
    </row>
    <row r="7" spans="1:12" ht="18.75" customHeight="1">
      <c r="A7" s="126" t="s">
        <v>197</v>
      </c>
      <c r="B7" s="127" t="s">
        <v>183</v>
      </c>
      <c r="C7" s="43">
        <v>1</v>
      </c>
      <c r="D7" s="44">
        <v>6692.55</v>
      </c>
      <c r="E7" s="126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26" t="s">
        <v>199</v>
      </c>
      <c r="B8" s="127" t="s">
        <v>183</v>
      </c>
      <c r="C8" s="43">
        <v>1</v>
      </c>
      <c r="D8" s="44">
        <v>6747.23</v>
      </c>
      <c r="E8" s="126" t="s">
        <v>200</v>
      </c>
      <c r="F8" s="46"/>
      <c r="G8" s="46"/>
      <c r="K8" s="44"/>
      <c r="L8" s="33" t="str">
        <f t="shared" si="0"/>
        <v>ТР</v>
      </c>
    </row>
    <row r="9" spans="1:12">
      <c r="A9" s="128" t="s">
        <v>196</v>
      </c>
      <c r="B9" s="119" t="s">
        <v>183</v>
      </c>
      <c r="C9" s="129">
        <v>1</v>
      </c>
      <c r="D9" s="130">
        <v>250</v>
      </c>
      <c r="E9" s="118" t="s">
        <v>201</v>
      </c>
      <c r="F9" s="45"/>
      <c r="G9" s="45"/>
      <c r="K9" s="44"/>
      <c r="L9" s="33" t="str">
        <f t="shared" si="0"/>
        <v>ТР</v>
      </c>
    </row>
    <row r="10" spans="1:12">
      <c r="A10" s="131" t="s">
        <v>203</v>
      </c>
      <c r="B10" s="119" t="s">
        <v>183</v>
      </c>
      <c r="C10" s="129">
        <v>1</v>
      </c>
      <c r="D10" s="130">
        <v>600</v>
      </c>
      <c r="E10" s="118" t="s">
        <v>204</v>
      </c>
      <c r="L10" s="33" t="str">
        <f t="shared" si="0"/>
        <v>ТР</v>
      </c>
    </row>
    <row r="11" spans="1:12" ht="94.5">
      <c r="A11" s="137" t="s">
        <v>207</v>
      </c>
      <c r="B11" s="119" t="s">
        <v>183</v>
      </c>
      <c r="C11" s="119">
        <v>1</v>
      </c>
      <c r="D11" s="120">
        <v>23652.74</v>
      </c>
      <c r="E11" s="131" t="s">
        <v>208</v>
      </c>
      <c r="F11" s="111" t="s">
        <v>189</v>
      </c>
      <c r="G11" s="111"/>
      <c r="L11" s="33" t="str">
        <f t="shared" si="0"/>
        <v>ТР</v>
      </c>
    </row>
    <row r="12" spans="1:12" ht="31.5">
      <c r="A12" s="137" t="s">
        <v>209</v>
      </c>
      <c r="B12" s="119" t="s">
        <v>183</v>
      </c>
      <c r="C12" s="119">
        <v>1</v>
      </c>
      <c r="D12" s="120">
        <v>13337.66</v>
      </c>
      <c r="E12" s="131" t="s">
        <v>210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37" t="s">
        <v>211</v>
      </c>
      <c r="B13" s="119" t="s">
        <v>183</v>
      </c>
      <c r="C13" s="119">
        <v>1</v>
      </c>
      <c r="D13" s="120">
        <v>3915.25</v>
      </c>
      <c r="E13" s="131" t="s">
        <v>212</v>
      </c>
      <c r="F13" s="112" t="s">
        <v>75</v>
      </c>
      <c r="G13" s="113">
        <v>16200</v>
      </c>
      <c r="L13" s="33" t="str">
        <f t="shared" si="0"/>
        <v>ТР</v>
      </c>
    </row>
    <row r="14" spans="1:12" ht="31.5">
      <c r="A14" s="160" t="s">
        <v>232</v>
      </c>
      <c r="B14" s="119" t="s">
        <v>183</v>
      </c>
      <c r="C14" s="119">
        <v>1</v>
      </c>
      <c r="D14" s="120">
        <v>76338</v>
      </c>
      <c r="E14" s="138" t="s">
        <v>213</v>
      </c>
      <c r="F14" s="112" t="s">
        <v>76</v>
      </c>
      <c r="G14" s="114">
        <v>26400</v>
      </c>
      <c r="L14" s="33" t="str">
        <f t="shared" si="0"/>
        <v>ТР</v>
      </c>
    </row>
    <row r="15" spans="1:12" ht="15.75">
      <c r="A15" s="141" t="s">
        <v>215</v>
      </c>
      <c r="B15" s="142" t="s">
        <v>183</v>
      </c>
      <c r="C15" s="139">
        <v>1</v>
      </c>
      <c r="D15" s="140">
        <v>22199.9</v>
      </c>
      <c r="E15" s="143" t="s">
        <v>216</v>
      </c>
      <c r="F15" s="112" t="s">
        <v>185</v>
      </c>
      <c r="G15" s="113">
        <v>100000</v>
      </c>
      <c r="L15" s="33" t="str">
        <f t="shared" si="0"/>
        <v>ТР</v>
      </c>
    </row>
    <row r="16" spans="1:12" ht="15.75">
      <c r="A16" s="141" t="s">
        <v>217</v>
      </c>
      <c r="B16" s="119" t="s">
        <v>183</v>
      </c>
      <c r="C16" s="119">
        <v>1</v>
      </c>
      <c r="D16" s="120">
        <v>40583.03</v>
      </c>
      <c r="E16" s="143" t="s">
        <v>218</v>
      </c>
      <c r="F16" s="112" t="s">
        <v>185</v>
      </c>
      <c r="G16" s="113">
        <v>100000</v>
      </c>
      <c r="L16" s="33" t="str">
        <f t="shared" si="0"/>
        <v>ТР</v>
      </c>
    </row>
    <row r="17" spans="1:12" ht="31.5">
      <c r="A17" s="141" t="s">
        <v>219</v>
      </c>
      <c r="B17" s="119" t="s">
        <v>183</v>
      </c>
      <c r="C17" s="119">
        <v>1</v>
      </c>
      <c r="D17" s="120">
        <v>12917.93</v>
      </c>
      <c r="E17" s="144" t="s">
        <v>220</v>
      </c>
      <c r="F17" s="112" t="s">
        <v>186</v>
      </c>
      <c r="G17" s="113">
        <v>200000</v>
      </c>
      <c r="L17" s="33" t="str">
        <f t="shared" si="0"/>
        <v>ТР</v>
      </c>
    </row>
    <row r="18" spans="1:12">
      <c r="A18" s="141" t="s">
        <v>221</v>
      </c>
      <c r="B18" s="119" t="s">
        <v>183</v>
      </c>
      <c r="C18" s="119">
        <v>1</v>
      </c>
      <c r="D18" s="120">
        <v>49702.89</v>
      </c>
      <c r="E18" s="144" t="s">
        <v>222</v>
      </c>
      <c r="F18" s="103"/>
      <c r="L18" s="33" t="str">
        <f t="shared" si="0"/>
        <v>ТР</v>
      </c>
    </row>
    <row r="19" spans="1:12">
      <c r="A19" s="150" t="s">
        <v>224</v>
      </c>
      <c r="B19" s="146" t="s">
        <v>183</v>
      </c>
      <c r="C19" s="139">
        <v>1</v>
      </c>
      <c r="D19" s="140">
        <v>14838.05</v>
      </c>
      <c r="E19" s="151" t="s">
        <v>225</v>
      </c>
      <c r="F19" s="103"/>
      <c r="L19" s="33" t="str">
        <f t="shared" si="0"/>
        <v>ТР</v>
      </c>
    </row>
    <row r="20" spans="1:12">
      <c r="A20" s="150" t="s">
        <v>226</v>
      </c>
      <c r="B20" s="119" t="s">
        <v>183</v>
      </c>
      <c r="C20" s="119">
        <v>1</v>
      </c>
      <c r="D20" s="120">
        <v>7431.29</v>
      </c>
      <c r="E20" s="151" t="s">
        <v>227</v>
      </c>
      <c r="F20" s="103"/>
      <c r="L20" s="33" t="str">
        <f t="shared" si="0"/>
        <v>ТР</v>
      </c>
    </row>
    <row r="21" spans="1:12">
      <c r="A21" s="152" t="s">
        <v>228</v>
      </c>
      <c r="B21" s="119" t="s">
        <v>183</v>
      </c>
      <c r="C21" s="119">
        <v>1</v>
      </c>
      <c r="D21" s="120">
        <v>59740</v>
      </c>
      <c r="E21" s="151" t="s">
        <v>229</v>
      </c>
      <c r="F21" s="103"/>
      <c r="L21" s="33" t="str">
        <f t="shared" si="0"/>
        <v>ТР</v>
      </c>
    </row>
    <row r="22" spans="1:12">
      <c r="A22" s="145" t="s">
        <v>214</v>
      </c>
      <c r="B22" s="146" t="s">
        <v>183</v>
      </c>
      <c r="C22" s="139">
        <v>1</v>
      </c>
      <c r="D22" s="140">
        <v>6825</v>
      </c>
      <c r="E22" s="118" t="s">
        <v>230</v>
      </c>
      <c r="F22" s="103"/>
      <c r="L22" s="33" t="str">
        <f t="shared" si="0"/>
        <v>ТР</v>
      </c>
    </row>
    <row r="23" spans="1:12">
      <c r="A23" s="147" t="s">
        <v>223</v>
      </c>
      <c r="B23" s="119" t="s">
        <v>183</v>
      </c>
      <c r="C23" s="119">
        <v>1</v>
      </c>
      <c r="D23" s="120">
        <v>27800</v>
      </c>
      <c r="E23" s="151" t="s">
        <v>231</v>
      </c>
      <c r="F23" s="103"/>
      <c r="L23" s="33" t="str">
        <f t="shared" ref="L23:L31" si="1">IF(A23&gt;0,"ТР",0)</f>
        <v>ТР</v>
      </c>
    </row>
    <row r="24" spans="1:12">
      <c r="A24" s="148"/>
      <c r="B24" s="119"/>
      <c r="C24" s="119"/>
      <c r="D24" s="120"/>
      <c r="E24" s="149"/>
      <c r="F24" s="103"/>
      <c r="L24" s="33">
        <f t="shared" si="1"/>
        <v>0</v>
      </c>
    </row>
    <row r="25" spans="1:12">
      <c r="A25" s="148"/>
      <c r="B25" s="119"/>
      <c r="C25" s="119"/>
      <c r="D25" s="120"/>
      <c r="E25" s="149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139933.79999999996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139933.79999999996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155428.20000000001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155428.20000000001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76987.8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76987.8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58104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58104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16947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16947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89577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89577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193195.80000000002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193195.80000000002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2BkHtiYRdpeJ4jeaN2qiAcFQChgXGwoOBuMjEc1IjauEB9XEvw2CJWzmWGv/aeRoypBC9ayh/B6BnT2uykVEg==" saltValue="fx5y6Yaw+2hqcoGi1wvjt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E88" sqref="E8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4035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214972.40000000002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944751.5900000002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715240.79000000015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229510.80000000002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830186.11999999988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830186.11999999988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830186.11999999988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329537.87000000034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2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2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2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2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1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1"/>
      <c r="N26" s="63"/>
    </row>
    <row r="27" spans="1:15" ht="18.75" customHeight="1">
      <c r="A27" s="70" t="s">
        <v>106</v>
      </c>
      <c r="B27" s="75" t="s">
        <v>4</v>
      </c>
      <c r="C27" s="86">
        <v>131077.24</v>
      </c>
      <c r="D27" s="81" t="s">
        <v>60</v>
      </c>
      <c r="E27" s="64"/>
      <c r="F27" s="64"/>
      <c r="G27" s="64"/>
      <c r="H27" s="64"/>
      <c r="I27" s="64"/>
      <c r="J27" s="64"/>
      <c r="M27" s="191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1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1"/>
      <c r="N29" s="63"/>
    </row>
    <row r="30" spans="1:15" ht="18.75" customHeight="1">
      <c r="A30" s="70" t="s">
        <v>109</v>
      </c>
      <c r="B30" s="75" t="s">
        <v>18</v>
      </c>
      <c r="C30" s="86">
        <v>264507.51</v>
      </c>
      <c r="D30" s="81" t="s">
        <v>66</v>
      </c>
      <c r="E30" s="64"/>
      <c r="F30" s="64"/>
      <c r="G30" s="64"/>
      <c r="H30" s="64"/>
      <c r="I30" s="64"/>
      <c r="J30" s="64"/>
      <c r="M30" s="191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1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1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1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1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332844.3000000001</v>
      </c>
      <c r="F37" s="94" t="s">
        <v>168</v>
      </c>
      <c r="G37" s="66"/>
      <c r="H37" s="66"/>
      <c r="I37" s="66"/>
      <c r="L37" s="63"/>
      <c r="M37" s="190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291968.68421052641</v>
      </c>
      <c r="D38" s="94" t="s">
        <v>166</v>
      </c>
      <c r="E38" s="68"/>
      <c r="G38" s="67"/>
      <c r="H38" s="67"/>
      <c r="L38" s="63"/>
      <c r="M38" s="190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241124.97999999992</v>
      </c>
      <c r="D39" s="94" t="s">
        <v>167</v>
      </c>
      <c r="E39" s="68"/>
      <c r="G39" s="67"/>
      <c r="H39" s="67"/>
      <c r="L39" s="63"/>
      <c r="M39" s="190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91719.320000000182</v>
      </c>
      <c r="D40" s="80" t="s">
        <v>59</v>
      </c>
      <c r="E40" s="68"/>
      <c r="G40" s="67"/>
      <c r="H40" s="67"/>
      <c r="L40" s="63"/>
      <c r="M40" s="190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332844.3000000001</v>
      </c>
      <c r="D41" s="80" t="s">
        <v>59</v>
      </c>
      <c r="E41" s="68"/>
      <c r="G41" s="67"/>
      <c r="H41" s="67"/>
      <c r="L41" s="63"/>
      <c r="M41" s="190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332844.3000000001</v>
      </c>
      <c r="D42" s="80" t="s">
        <v>59</v>
      </c>
      <c r="E42" s="68"/>
      <c r="G42" s="67"/>
      <c r="H42" s="67"/>
      <c r="L42" s="63"/>
      <c r="M42" s="190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0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0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120745.22999999998</v>
      </c>
      <c r="F45" s="94" t="s">
        <v>168</v>
      </c>
      <c r="G45" s="66"/>
      <c r="H45" s="66"/>
      <c r="L45" s="63"/>
      <c r="M45" s="190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8924.2594235033248</v>
      </c>
      <c r="D46" s="94" t="s">
        <v>169</v>
      </c>
      <c r="E46" s="68"/>
      <c r="G46" s="67"/>
      <c r="H46" s="67"/>
      <c r="L46" s="63"/>
      <c r="M46" s="190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105986.46000000002</v>
      </c>
      <c r="D47" s="94" t="s">
        <v>167</v>
      </c>
      <c r="E47" s="68"/>
      <c r="G47" s="67"/>
      <c r="H47" s="67"/>
      <c r="L47" s="63"/>
      <c r="M47" s="190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14758.76999999996</v>
      </c>
      <c r="D48" s="80" t="s">
        <v>59</v>
      </c>
      <c r="E48" s="68"/>
      <c r="G48" s="67"/>
      <c r="H48" s="67"/>
      <c r="L48" s="63"/>
      <c r="M48" s="190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120745.22999999998</v>
      </c>
      <c r="D49" s="80" t="s">
        <v>59</v>
      </c>
      <c r="E49" s="68"/>
      <c r="G49" s="67"/>
      <c r="H49" s="67"/>
      <c r="L49" s="63"/>
      <c r="M49" s="190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120745.22999999998</v>
      </c>
      <c r="D50" s="80" t="s">
        <v>59</v>
      </c>
      <c r="E50" s="68"/>
      <c r="G50" s="67"/>
      <c r="H50" s="67"/>
      <c r="L50" s="63"/>
      <c r="M50" s="190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0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0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139652.08000000002</v>
      </c>
      <c r="F53" s="94" t="s">
        <v>168</v>
      </c>
      <c r="G53" s="66"/>
      <c r="H53" s="66"/>
      <c r="L53" s="63"/>
      <c r="M53" s="190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9050.6856772521078</v>
      </c>
      <c r="D54" s="94" t="s">
        <v>169</v>
      </c>
      <c r="E54" s="69"/>
      <c r="F54" s="89"/>
      <c r="G54" s="64"/>
      <c r="H54" s="64"/>
      <c r="L54" s="63"/>
      <c r="M54" s="190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112232.89</v>
      </c>
      <c r="D55" s="94" t="s">
        <v>167</v>
      </c>
      <c r="E55" s="69"/>
      <c r="G55" s="64"/>
      <c r="H55" s="64"/>
      <c r="L55" s="63"/>
      <c r="M55" s="190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27419.190000000017</v>
      </c>
      <c r="D56" s="80" t="s">
        <v>59</v>
      </c>
      <c r="E56" s="69"/>
      <c r="G56" s="64"/>
      <c r="H56" s="64"/>
      <c r="L56" s="63"/>
      <c r="M56" s="190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139652.08000000002</v>
      </c>
      <c r="D57" s="80" t="s">
        <v>59</v>
      </c>
      <c r="E57" s="69"/>
      <c r="G57" s="64"/>
      <c r="H57" s="64"/>
      <c r="L57" s="63"/>
      <c r="M57" s="190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139652.08000000002</v>
      </c>
      <c r="D58" s="80" t="s">
        <v>59</v>
      </c>
      <c r="E58" s="69"/>
      <c r="G58" s="64"/>
      <c r="H58" s="64"/>
      <c r="L58" s="63"/>
      <c r="M58" s="190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0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0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2021-03-16T06:18:13Z</dcterms:modified>
</cp:coreProperties>
</file>