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5" i="1"/>
  <c r="G102" i="1"/>
  <c r="J101" i="1"/>
  <c r="J96" i="1"/>
  <c r="J95" i="1"/>
  <c r="A100" i="1"/>
  <c r="A99" i="1"/>
  <c r="A96" i="1"/>
  <c r="A95" i="1"/>
  <c r="G94" i="1"/>
  <c r="D94" i="1"/>
  <c r="A94" i="1"/>
  <c r="K94" i="1"/>
  <c r="A97" i="1" l="1"/>
  <c r="F102" i="1"/>
  <c r="A134" i="1"/>
  <c r="A137" i="1"/>
  <c r="A109" i="1"/>
  <c r="A135" i="1"/>
  <c r="F94" i="1"/>
  <c r="A101" i="1"/>
  <c r="A118" i="1"/>
  <c r="A119" i="1"/>
  <c r="A124" i="1"/>
  <c r="F134" i="1"/>
  <c r="A139" i="1"/>
  <c r="A106" i="1"/>
  <c r="A138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<sst xmlns="http://schemas.openxmlformats.org/spreadsheetml/2006/main" count="569" uniqueCount="216">
  <si>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</si>
  <si>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</si>
  <si>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</si>
  <si>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</si>
  <si>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</si>
  <si>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</si>
  <si>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</si>
  <si>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</si>
  <si>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</si>
  <si>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</si>
  <si>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</si>
  <si>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</si>
  <si>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</si>
  <si>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</si>
  <si>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</si>
  <si>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</si>
  <si>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</si>
  <si>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</si>
  <si>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</si>
  <si>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</si>
  <si>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</si>
  <si>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</si>
  <si>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</si>
  <si>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</si>
  <si>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</si>
  <si>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</si>
  <si>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</si>
  <si>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</si>
  <si>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</si>
  <si>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</si>
  <si>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</si>
  <si>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</si>
  <si>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</si>
  <si>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</si>
  <si>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</si>
  <si>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</si>
  <si>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</si>
  <si>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</si>
  <si>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</si>
  <si>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</si>
  <si>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</si>
  <si>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</si>
  <si>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</si>
  <si>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</si>
  <si>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</si>
  <si>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</si>
  <si>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</si>
  <si>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</si>
  <si>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</si>
  <si>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</si>
  <si>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</si>
  <si>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</si>
  <si>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</si>
  <si>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</si>
  <si>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</si>
  <si>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</si>
  <si>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</si>
  <si>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</si>
  <si>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</si>
  <si>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</si>
  <si>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</si>
  <si>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</si>
  <si>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</si>
  <si>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</si>
  <si>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</si>
  <si>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</si>
  <si>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</si>
  <si>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</si>
  <si>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</si>
  <si>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</si>
  <si>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</si>
  <si>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</si>
  <si>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</si>
  <si>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</si>
  <si>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</si>
  <si>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</si>
  <si>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</si>
  <si>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</si>
  <si>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</si>
  <si>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</si>
  <si>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</si>
  <si>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</si>
  <si>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</si>
  <si>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</si>
  <si>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</si>
  <si>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</si>
  <si>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</si>
  <si>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</si>
  <si>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</si>
  <si>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</si>
  <si>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</si>
  <si>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</si>
  <si>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</si>
  <si>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</si>
  <si>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</si>
  <si>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</si>
  <si>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</si>
  <si>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</si>
  <si>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</si>
  <si>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</si>
  <si>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</si>
  <si>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</si>
  <si>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</si>
  <si>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</si>
  <si>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</si>
  <si>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</si>
  <si>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</si>
  <si>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</si>
  <si>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</si>
  <si>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</si>
  <si>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</si>
  <si>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</si>
  <si>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</si>
  <si>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</si>
  <si>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</si>
  <si>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</si>
  <si>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</si>
  <si>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</si>
  <si>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</si>
  <si>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</si>
  <si>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</si>
  <si>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</si>
  <si>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</si>
  <si>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</si>
  <si>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</si>
  <si>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</si>
  <si>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</si>
  <si>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</si>
  <si>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</si>
  <si>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</si>
  <si>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</si>
  <si>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</si>
  <si>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</si>
  <si>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</si>
  <si>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</si>
  <si>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</si>
  <si>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</si>
  <si>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</si>
  <si>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</si>
  <si>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</si>
  <si>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</si>
  <si>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</si>
  <si>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</si>
  <si>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</si>
  <si>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</si>
  <si>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</si>
  <si>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</si>
  <si>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</si>
  <si>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</si>
  <si>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</si>
  <si>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</si>
  <si>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</si>
  <si>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</si>
  <si>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</si>
  <si>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</si>
  <si>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</si>
  <si>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</si>
  <si>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</si>
  <si>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</si>
  <si>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</si>
  <si>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</si>
  <si>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</si>
  <si>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</si>
  <si>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</si>
  <si>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</si>
  <si>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</si>
  <si>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</si>
  <si>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</si>
  <si>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</si>
  <si>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</si>
  <si>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</si>
  <si>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</si>
  <si>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</si>
  <si>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</si>
  <si>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</si>
  <si>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</si>
  <si>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</si>
  <si>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</si>
  <si>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</si>
  <si>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</si>
  <si>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</si>
  <si>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</si>
  <si>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</si>
  <si>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</si>
  <si>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Отчет об исполнении договора управления многоквартирного дома 
Юбилейный, 121</t>
  </si>
  <si>
    <t>Отчет об исполнении договора управления многоквартирного дома 
Юбилейный, 121 в части текущего ремонта</t>
  </si>
  <si>
    <t>Работы (услуги) по управлению многоквартирным домом</t>
  </si>
  <si>
    <t>Техническое освидетельствование лифтов.</t>
  </si>
  <si>
    <t>Украшение новогодней елки, организация новогоднего праздника, приобретение подарков.</t>
  </si>
  <si>
    <t>Ремонт уличного освещения.</t>
  </si>
  <si>
    <t>Вывоз снега с придомовой территории.</t>
  </si>
  <si>
    <t>Ремонт пассажирского лифта.</t>
  </si>
  <si>
    <t>Поиск повреждения и аварийный ремонт кабельной линии КЛ-6 кВ.</t>
  </si>
  <si>
    <t>АВР от 10.01.2018</t>
  </si>
  <si>
    <t>АВР от 14.01.2019</t>
  </si>
  <si>
    <t>АВР от 14.02.2019, Акт от 25.01.2019</t>
  </si>
  <si>
    <t>АВР от 23.05.2019</t>
  </si>
  <si>
    <t>площадь дома</t>
  </si>
  <si>
    <t>Изготовление и монтаж ограждения контейнерной площадки для сбора ТКО.</t>
  </si>
  <si>
    <t>АВР от 22.10.2019, Решение, счет №217 от 04.09.2019</t>
  </si>
  <si>
    <t xml:space="preserve">АВР от 07.06.2019, </t>
  </si>
  <si>
    <t>АВР от 16.08.2019, Решение, счет №388 от 16.08.2019</t>
  </si>
  <si>
    <t>АВР от 21.08.2019, счет №Э-УТ от 21.08.2019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</si>
  <si>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</si>
  <si>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</si>
  <si>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>Техническое обслуживание охранной сигнализации.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</si>
  <si>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</si>
  <si>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</si>
  <si>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</si>
  <si>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</si>
  <si>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 xml:space="preserve">  -  монтаж системы видеонаблюдения</t>
  </si>
  <si>
    <t xml:space="preserve">  -  ремонт подъездов</t>
  </si>
  <si>
    <t xml:space="preserve">  -  установка новогодней елки (проведение праздника)</t>
  </si>
  <si>
    <t>ежемесячно</t>
  </si>
  <si>
    <t>Изготовление технического паспорта для передачи кабельных линий и подстанции ТП №3655, №3182.</t>
  </si>
  <si>
    <t>Проектирование узла коммерческого учета ХВС.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</si>
</sst>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30" fillId="0" borderId="0" xfId="0" applyNumberFormat="1" applyFont="1"/>
    <xf numFmtId="4" fontId="5" fillId="0" borderId="0" xfId="6" applyNumberFormat="1" applyFill="1" applyBorder="1" applyAlignment="1"/>
    <xf numFmtId="4" fontId="20" fillId="0" borderId="0" xfId="6" applyNumberFormat="1" applyFont="1" applyFill="1" applyBorder="1" applyAlignment="1"/>
    <xf numFmtId="0" fontId="5" fillId="0" borderId="0" xfId="6" applyFill="1" applyBorder="1"/>
    <xf numFmtId="0" fontId="5" fillId="0" borderId="0" xfId="6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0" fontId="5" fillId="0" borderId="0" xfId="6" applyFill="1" applyBorder="1" applyAlignment="1">
      <alignment horizontal="center" vertical="center"/>
    </xf>
    <xf numFmtId="0" fontId="5" fillId="0" borderId="0" xfId="6" applyFill="1" applyBorder="1" applyAlignment="1">
      <alignment wrapText="1"/>
    </xf>
    <xf numFmtId="0" fontId="20" fillId="0" borderId="0" xfId="6" applyFont="1" applyFill="1" applyBorder="1" applyAlignment="1"/>
    <xf numFmtId="0" fontId="3" fillId="0" borderId="0" xfId="2" applyFont="1" applyFill="1" applyBorder="1" applyAlignment="1"/>
    <xf numFmtId="0" fontId="0" fillId="0" borderId="0" xfId="0" applyFill="1" applyBorder="1"/>
    <xf numFmtId="0" fontId="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0" xfId="11" applyFont="1" applyFill="1" applyBorder="1" applyAlignment="1"/>
    <xf numFmtId="0" fontId="0" fillId="0" borderId="0" xfId="0" applyFill="1"/>
    <xf numFmtId="0" fontId="1" fillId="0" borderId="0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  <cellStyle name="Обычный 6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5" sqref="H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56" t="s">
        <v>184</v>
      </c>
      <c r="B2" s="156"/>
      <c r="C2" s="156"/>
      <c r="D2" s="156"/>
      <c r="E2" s="156"/>
      <c r="F2" s="156"/>
      <c r="G2" s="156"/>
      <c r="H2" s="156"/>
      <c r="I2" s="156"/>
      <c r="J2" s="156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08"/>
      <c r="L8" s="157"/>
      <c r="M8" s="108"/>
      <c r="N8" s="108"/>
      <c r="O8" s="69" t="s">
        <v>88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08"/>
      <c r="L9" s="157"/>
      <c r="M9" s="108"/>
      <c r="N9" s="108"/>
      <c r="O9" s="69" t="s">
        <v>89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270783.57</v>
      </c>
      <c r="K10" s="108"/>
      <c r="L10" s="157"/>
      <c r="M10" s="108"/>
      <c r="N10" s="108"/>
      <c r="O10" s="69" t="s">
        <v>90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1275995.852</v>
      </c>
      <c r="K11" s="108"/>
      <c r="L11" s="157"/>
      <c r="M11" s="108"/>
      <c r="N11" s="108"/>
      <c r="O11" s="69" t="s">
        <v>91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981249.38</v>
      </c>
      <c r="K12" s="108"/>
      <c r="L12" s="157"/>
      <c r="M12" s="108"/>
      <c r="N12" s="108"/>
      <c r="O12" s="69" t="s">
        <v>92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294746.47199999995</v>
      </c>
      <c r="K13" s="108"/>
      <c r="L13" s="157"/>
      <c r="M13" s="108"/>
      <c r="N13" s="108"/>
      <c r="O13" s="69" t="s">
        <v>93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0</v>
      </c>
      <c r="K14" s="108"/>
      <c r="L14" s="157"/>
      <c r="M14" s="108"/>
      <c r="N14" s="108"/>
      <c r="O14" s="69" t="s">
        <v>94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1218410.68</v>
      </c>
      <c r="K15" s="108"/>
      <c r="L15" s="157"/>
      <c r="M15" s="108"/>
      <c r="N15" s="108"/>
      <c r="O15" s="69" t="s">
        <v>95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1218410.68</v>
      </c>
      <c r="K16" s="108"/>
      <c r="L16" s="157"/>
      <c r="M16" s="108"/>
      <c r="N16" s="108"/>
      <c r="O16" s="69" t="s">
        <v>96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08"/>
      <c r="L17" s="157"/>
      <c r="M17" s="108"/>
      <c r="N17" s="108"/>
      <c r="O17" s="69" t="s">
        <v>97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08"/>
      <c r="L18" s="157"/>
      <c r="M18" s="108"/>
      <c r="N18" s="108"/>
      <c r="O18" s="69" t="s">
        <v>98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08"/>
      <c r="L19" s="157"/>
      <c r="M19" s="108"/>
      <c r="N19" s="108"/>
      <c r="O19" s="69" t="s">
        <v>99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08"/>
      <c r="L20" s="157"/>
      <c r="M20" s="108"/>
      <c r="N20" s="108"/>
      <c r="O20" s="69" t="s">
        <v>100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1218410.68</v>
      </c>
      <c r="K21" s="108"/>
      <c r="L21" s="157"/>
      <c r="M21" s="108"/>
      <c r="N21" s="108"/>
      <c r="O21" s="69" t="s">
        <v>101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08"/>
      <c r="L22" s="157"/>
      <c r="M22" s="108"/>
      <c r="N22" s="108"/>
      <c r="O22" s="69" t="s">
        <v>102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08"/>
      <c r="L23" s="157"/>
      <c r="M23" s="108"/>
      <c r="N23" s="108"/>
      <c r="O23" s="69" t="s">
        <v>103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328368.74200000009</v>
      </c>
      <c r="K24" s="108"/>
      <c r="L24" s="157"/>
      <c r="M24" s="108"/>
      <c r="N24" s="108"/>
      <c r="O24" s="69" t="s">
        <v>104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08"/>
      <c r="L27" s="158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267660.24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08"/>
      <c r="L28" s="158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156135.12</v>
      </c>
      <c r="G29" s="146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08"/>
      <c r="L29" s="158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87361.319999999992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08"/>
      <c r="L30" s="158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71252.160000000003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08"/>
      <c r="L31" s="158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08"/>
      <c r="L32" s="158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21685.439999999999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08"/>
      <c r="L33" s="158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112144.68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08"/>
      <c r="L34" s="158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Работы (услуги) по управлению многоквартирным домом</v>
      </c>
      <c r="B35" s="141"/>
      <c r="C35" s="141"/>
      <c r="D35" s="141"/>
      <c r="E35" s="141"/>
      <c r="F35" s="146">
        <f>VLOOKUP(A35,ПТО!$A$39:$D$53,2,FALSE)</f>
        <v>238539.84</v>
      </c>
      <c r="G35" s="146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08"/>
      <c r="L35" s="158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08"/>
      <c r="L36" s="158"/>
      <c r="M36" s="115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08"/>
      <c r="L37" s="158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08"/>
      <c r="L38" s="158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08"/>
      <c r="L39" s="158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08"/>
      <c r="L40" s="158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08"/>
      <c r="L41" s="158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08"/>
      <c r="L42" s="158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освидетельствование лифтов.</v>
      </c>
      <c r="B43" s="141"/>
      <c r="C43" s="141"/>
      <c r="D43" s="141"/>
      <c r="E43" s="141"/>
      <c r="F43" s="146">
        <f>VLOOKUP(A43,ПТО!$A$2:$D$31,4,FALSE)</f>
        <v>15000</v>
      </c>
      <c r="G43" s="146"/>
      <c r="H43" s="19" t="str">
        <f>VLOOKUP(A43,ПТО!$A$2:$D$31,2,FALSE)</f>
        <v>ежегодно</v>
      </c>
      <c r="I43" s="142">
        <f>VLOOKUP(A43,ПТО!$A$2:$D$31,3,FALSE)</f>
        <v>2</v>
      </c>
      <c r="J43" s="142"/>
      <c r="K43" s="108"/>
      <c r="L43" s="158"/>
      <c r="M43" s="115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6">
        <f>VLOOKUP(A44,ПТО!$A$2:$D$31,4,FALSE)</f>
        <v>12000</v>
      </c>
      <c r="G44" s="146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08"/>
      <c r="L44" s="158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1" t="str">
        <f>ПТО!A4</f>
        <v>Украшение новогодней елки, организация новогоднего праздника, приобретение подарков.</v>
      </c>
      <c r="B45" s="141"/>
      <c r="C45" s="141"/>
      <c r="D45" s="141"/>
      <c r="E45" s="141"/>
      <c r="F45" s="146">
        <f>VLOOKUP(A45,ПТО!$A$2:$D$31,4,FALSE)</f>
        <v>11461.3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08"/>
      <c r="L45" s="158"/>
      <c r="M45" s="115"/>
      <c r="N45" s="108"/>
      <c r="O45" s="23" t="str">
        <f t="shared" si="1"/>
        <v>Украшение новогодней елки, организация новогоднего праздника, приобретение подарков.</v>
      </c>
      <c r="R45" s="22" t="s">
        <v>76</v>
      </c>
    </row>
    <row r="46" spans="1:18" ht="51" customHeight="1" outlineLevel="1">
      <c r="A46" s="141" t="str">
        <f>ПТО!A5</f>
        <v>Ремонт уличного освещения.</v>
      </c>
      <c r="B46" s="141"/>
      <c r="C46" s="141"/>
      <c r="D46" s="141"/>
      <c r="E46" s="141"/>
      <c r="F46" s="146">
        <f>VLOOKUP(A46,ПТО!$A$2:$D$31,4,FALSE)</f>
        <v>1242.1199999999999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08"/>
      <c r="L46" s="158"/>
      <c r="M46" s="115"/>
      <c r="N46" s="108"/>
      <c r="O46" s="23" t="str">
        <f t="shared" si="1"/>
        <v>Ремонт уличного освещения.</v>
      </c>
      <c r="R46" s="22" t="s">
        <v>76</v>
      </c>
    </row>
    <row r="47" spans="1:18" ht="51" customHeight="1" outlineLevel="1">
      <c r="A47" s="141" t="str">
        <f>ПТО!A6</f>
        <v>Вывоз снега с придомовой территории.</v>
      </c>
      <c r="B47" s="141"/>
      <c r="C47" s="141"/>
      <c r="D47" s="141"/>
      <c r="E47" s="141"/>
      <c r="F47" s="146">
        <f>VLOOKUP(A47,ПТО!$A$2:$D$31,4,FALSE)</f>
        <v>3940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08"/>
      <c r="L47" s="158"/>
      <c r="M47" s="115"/>
      <c r="N47" s="108"/>
      <c r="O47" s="23" t="str">
        <f t="shared" si="1"/>
        <v>Вывоз снега с придомовой территории.</v>
      </c>
      <c r="R47" s="22" t="s">
        <v>76</v>
      </c>
    </row>
    <row r="48" spans="1:18" ht="51" customHeight="1" outlineLevel="1">
      <c r="A48" s="141" t="str">
        <f>ПТО!A7</f>
        <v>Ремонт пассажирского лифта.</v>
      </c>
      <c r="B48" s="141"/>
      <c r="C48" s="141"/>
      <c r="D48" s="141"/>
      <c r="E48" s="141"/>
      <c r="F48" s="146">
        <f>VLOOKUP(A48,ПТО!$A$2:$D$31,4,FALSE)</f>
        <v>3088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08"/>
      <c r="L48" s="158"/>
      <c r="M48" s="115"/>
      <c r="N48" s="108"/>
      <c r="O48" s="23" t="str">
        <f t="shared" si="1"/>
        <v>Ремонт пассажирского лифта.</v>
      </c>
      <c r="R48" s="22" t="s">
        <v>76</v>
      </c>
    </row>
    <row r="49" spans="1:18" ht="51" customHeight="1" outlineLevel="1">
      <c r="A49" s="141" t="str">
        <f>ПТО!A8</f>
        <v>Поиск повреждения и аварийный ремонт кабельной линии КЛ-6 кВ.</v>
      </c>
      <c r="B49" s="141"/>
      <c r="C49" s="141"/>
      <c r="D49" s="141"/>
      <c r="E49" s="141"/>
      <c r="F49" s="146">
        <f>VLOOKUP(A49,ПТО!$A$2:$D$31,4,FALSE)</f>
        <v>15029.18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08"/>
      <c r="L49" s="158"/>
      <c r="M49" s="115"/>
      <c r="N49" s="108"/>
      <c r="O49" s="23" t="str">
        <f t="shared" si="1"/>
        <v>Поиск повреждения и аварийный ремонт кабельной линии КЛ-6 кВ.</v>
      </c>
      <c r="R49" s="22" t="s">
        <v>76</v>
      </c>
    </row>
    <row r="50" spans="1:18" ht="51" customHeight="1" outlineLevel="1">
      <c r="A50" s="141" t="str">
        <f>ПТО!A9</f>
        <v>Изготовление технического паспорта для передачи кабельных линий и подстанции ТП №3655, №3182.</v>
      </c>
      <c r="B50" s="141"/>
      <c r="C50" s="141"/>
      <c r="D50" s="141"/>
      <c r="E50" s="141"/>
      <c r="F50" s="146">
        <f>VLOOKUP(A50,ПТО!$A$2:$D$31,4,FALSE)</f>
        <v>15938.33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08"/>
      <c r="L50" s="158"/>
      <c r="M50" s="115"/>
      <c r="N50" s="108"/>
      <c r="O50" s="23" t="str">
        <f t="shared" si="1"/>
        <v>Изготовление технического паспорта для передачи кабельных линий и подстанции ТП №3655, №3182.</v>
      </c>
      <c r="R50" s="22" t="s">
        <v>76</v>
      </c>
    </row>
    <row r="51" spans="1:18" ht="51" customHeight="1" outlineLevel="1">
      <c r="A51" s="141" t="str">
        <f>ПТО!A10</f>
        <v>Проектирование узла коммерческого учета ХВС.</v>
      </c>
      <c r="B51" s="141"/>
      <c r="C51" s="141"/>
      <c r="D51" s="141"/>
      <c r="E51" s="141"/>
      <c r="F51" s="146">
        <f>VLOOKUP(A51,ПТО!$A$2:$D$31,4,FALSE)</f>
        <v>10000</v>
      </c>
      <c r="G51" s="146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08"/>
      <c r="L51" s="158"/>
      <c r="M51" s="115"/>
      <c r="N51" s="108"/>
      <c r="O51" s="23" t="str">
        <f t="shared" si="1"/>
        <v>Проектирование узла коммерческого учета ХВС.</v>
      </c>
      <c r="R51" s="22" t="s">
        <v>76</v>
      </c>
    </row>
    <row r="52" spans="1:18" ht="51" customHeight="1" outlineLevel="1">
      <c r="A52" s="141" t="str">
        <f>ПТО!A11</f>
        <v>Изготовление и монтаж ограждения контейнерной площадки для сбора ТКО.</v>
      </c>
      <c r="B52" s="141"/>
      <c r="C52" s="141"/>
      <c r="D52" s="141"/>
      <c r="E52" s="141"/>
      <c r="F52" s="146">
        <f>VLOOKUP(A52,ПТО!$A$2:$D$31,4,FALSE)</f>
        <v>34671</v>
      </c>
      <c r="G52" s="146"/>
      <c r="H52" s="25" t="str">
        <f>VLOOKUP(A52,ПТО!$A$2:$D$31,2,FALSE)</f>
        <v>разово</v>
      </c>
      <c r="I52" s="142">
        <f>VLOOKUP(A52,ПТО!$A$2:$D$31,3,FALSE)</f>
        <v>1</v>
      </c>
      <c r="J52" s="142"/>
      <c r="K52" s="108"/>
      <c r="L52" s="158"/>
      <c r="M52" s="115"/>
      <c r="N52" s="108"/>
      <c r="O52" s="23" t="str">
        <f t="shared" si="1"/>
        <v>Изготовление и монтаж ограждения контейнерной площадки для сбора ТКО.</v>
      </c>
      <c r="R52" s="22" t="s">
        <v>76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08"/>
      <c r="L53" s="158"/>
      <c r="M53" s="115"/>
      <c r="N53" s="108"/>
      <c r="O53" s="23">
        <f t="shared" si="1"/>
        <v>0</v>
      </c>
      <c r="R53" s="22" t="s">
        <v>76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08"/>
      <c r="L54" s="158"/>
      <c r="M54" s="115"/>
      <c r="N54" s="108"/>
      <c r="O54" s="23">
        <f t="shared" si="1"/>
        <v>0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08"/>
      <c r="L55" s="158"/>
      <c r="M55" s="115"/>
      <c r="N55" s="108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08"/>
      <c r="L56" s="158"/>
      <c r="M56" s="115"/>
      <c r="N56" s="108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08"/>
      <c r="L57" s="158"/>
      <c r="M57" s="115"/>
      <c r="N57" s="108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08"/>
      <c r="L58" s="158"/>
      <c r="M58" s="115"/>
      <c r="N58" s="108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08"/>
      <c r="L59" s="158"/>
      <c r="M59" s="115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08"/>
      <c r="L60" s="158"/>
      <c r="M60" s="115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08"/>
      <c r="L61" s="158"/>
      <c r="M61" s="115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08"/>
      <c r="L62" s="158"/>
      <c r="M62" s="115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08"/>
      <c r="L63" s="158"/>
      <c r="M63" s="115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08"/>
      <c r="L64" s="158"/>
      <c r="M64" s="115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08"/>
      <c r="L65" s="158"/>
      <c r="M65" s="115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08"/>
      <c r="L66" s="158"/>
      <c r="M66" s="115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08"/>
      <c r="L67" s="158"/>
      <c r="M67" s="115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08"/>
      <c r="L68" s="158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08"/>
      <c r="L69" s="158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08"/>
      <c r="L70" s="158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5"/>
      <c r="L71" s="158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08"/>
      <c r="L72" s="158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180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08"/>
      <c r="L75" s="161"/>
      <c r="M75" s="108"/>
      <c r="N75" s="108"/>
      <c r="O75" s="69" t="s">
        <v>105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08"/>
      <c r="L76" s="161"/>
      <c r="M76" s="108"/>
      <c r="N76" s="108"/>
      <c r="O76" s="69" t="s">
        <v>106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08"/>
      <c r="L77" s="161"/>
      <c r="M77" s="108"/>
      <c r="N77" s="108"/>
      <c r="O77" s="69" t="s">
        <v>107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6">
        <f>VLOOKUP(O78,АО,3,FALSE)</f>
        <v>0</v>
      </c>
      <c r="K78" s="108"/>
      <c r="L78" s="161"/>
      <c r="M78" s="108"/>
      <c r="N78" s="108"/>
      <c r="O78" s="69" t="s">
        <v>108</v>
      </c>
    </row>
    <row r="79" spans="1:16384">
      <c r="A79" s="114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6">
        <f t="shared" ref="J81:J90" si="2">VLOOKUP(O81,АО,3,FALSE)</f>
        <v>0</v>
      </c>
      <c r="K81" s="108"/>
      <c r="L81" s="147"/>
      <c r="M81" s="108"/>
      <c r="N81" s="108"/>
      <c r="O81" s="69" t="s">
        <v>109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6">
        <f t="shared" si="2"/>
        <v>0</v>
      </c>
      <c r="K82" s="108"/>
      <c r="L82" s="147"/>
      <c r="M82" s="108"/>
      <c r="N82" s="108"/>
      <c r="O82" s="69" t="s">
        <v>110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6">
        <f t="shared" si="2"/>
        <v>137837.76000000001</v>
      </c>
      <c r="K83" s="108"/>
      <c r="L83" s="147"/>
      <c r="M83" s="108"/>
      <c r="N83" s="108"/>
      <c r="O83" s="69" t="s">
        <v>111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6">
        <f t="shared" si="2"/>
        <v>0</v>
      </c>
      <c r="K84" s="108"/>
      <c r="L84" s="147"/>
      <c r="M84" s="108"/>
      <c r="N84" s="108"/>
      <c r="O84" s="69" t="s">
        <v>112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6">
        <f t="shared" si="2"/>
        <v>0</v>
      </c>
      <c r="K85" s="108"/>
      <c r="L85" s="147"/>
      <c r="M85" s="108"/>
      <c r="N85" s="108"/>
      <c r="O85" s="69" t="s">
        <v>113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6">
        <f t="shared" si="2"/>
        <v>122922.69</v>
      </c>
      <c r="K86" s="108"/>
      <c r="L86" s="147"/>
      <c r="M86" s="108"/>
      <c r="N86" s="108"/>
      <c r="O86" s="69" t="s">
        <v>114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08"/>
      <c r="L87" s="147"/>
      <c r="M87" s="108"/>
      <c r="N87" s="108"/>
      <c r="O87" s="69" t="s">
        <v>115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08"/>
      <c r="L88" s="147"/>
      <c r="M88" s="108"/>
      <c r="N88" s="108"/>
      <c r="O88" s="69" t="s">
        <v>116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08"/>
      <c r="L89" s="147"/>
      <c r="M89" s="108"/>
      <c r="N89" s="108"/>
      <c r="O89" s="69" t="s">
        <v>117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6">
        <f t="shared" si="2"/>
        <v>0</v>
      </c>
      <c r="K90" s="108"/>
      <c r="L90" s="147"/>
      <c r="M90" s="108"/>
      <c r="N90" s="108"/>
      <c r="O90" s="69" t="s">
        <v>118</v>
      </c>
    </row>
    <row r="91" spans="1:15">
      <c r="A91" s="103" t="s">
        <v>180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2" t="s">
        <v>48</v>
      </c>
      <c r="B93" s="162"/>
      <c r="C93" s="162"/>
      <c r="D93" s="163" t="s">
        <v>49</v>
      </c>
      <c r="E93" s="163"/>
      <c r="F93" s="10" t="s">
        <v>50</v>
      </c>
      <c r="G93" s="162" t="s">
        <v>51</v>
      </c>
      <c r="H93" s="162"/>
      <c r="I93" s="162"/>
      <c r="J93" s="162"/>
      <c r="K93" s="108"/>
      <c r="L93" s="108"/>
      <c r="M93" s="108"/>
      <c r="N93" s="108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67675.09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61803.74</v>
      </c>
      <c r="L95" s="148"/>
      <c r="O95" s="1" t="s">
        <v>119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114601.28</v>
      </c>
      <c r="L96" s="148"/>
      <c r="O96" s="1" t="s">
        <v>120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48"/>
      <c r="O97" s="1" t="s">
        <v>121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67675.09</v>
      </c>
      <c r="L98" s="148"/>
      <c r="O98" s="1" t="s">
        <v>122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67675.09</v>
      </c>
      <c r="L99" s="148"/>
      <c r="O99" s="1" t="s">
        <v>123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124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125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137737.64000000001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9891.39</v>
      </c>
      <c r="L103" s="148"/>
      <c r="O103" s="1" t="s">
        <v>128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133421.34</v>
      </c>
      <c r="L104" s="148"/>
      <c r="O104" s="1" t="s">
        <v>129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4316.3000000000175</v>
      </c>
      <c r="L105" s="148"/>
      <c r="O105" s="1" t="s">
        <v>130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137737.64000000001</v>
      </c>
      <c r="L106" s="148"/>
      <c r="O106" s="1" t="s">
        <v>131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137737.64000000001</v>
      </c>
      <c r="L107" s="148"/>
      <c r="O107" s="1" t="s">
        <v>132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133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134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232795.36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15602.91</v>
      </c>
      <c r="L111" s="148"/>
      <c r="O111" s="1" t="s">
        <v>136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222416.15</v>
      </c>
      <c r="L112" s="148"/>
      <c r="O112" s="1" t="s">
        <v>137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10379.209999999992</v>
      </c>
      <c r="L113" s="148"/>
      <c r="O113" s="1" t="s">
        <v>138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232795.36</v>
      </c>
      <c r="L114" s="148"/>
      <c r="O114" s="1" t="s">
        <v>139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232795.36</v>
      </c>
      <c r="L115" s="148"/>
      <c r="O115" s="1" t="s">
        <v>140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141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142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135155.75</v>
      </c>
      <c r="H118" s="144"/>
      <c r="I118" s="144"/>
      <c r="J118" s="144"/>
      <c r="L118" s="47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250.14</v>
      </c>
      <c r="L119" s="47"/>
      <c r="O119" s="1" t="s">
        <v>144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121143.71</v>
      </c>
      <c r="L120" s="47"/>
      <c r="O120" s="1" t="s">
        <v>145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14012.039999999994</v>
      </c>
      <c r="L121" s="47"/>
      <c r="O121" s="1" t="s">
        <v>146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135155.75</v>
      </c>
      <c r="L122" s="47"/>
      <c r="O122" s="1" t="s">
        <v>147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135155.75</v>
      </c>
      <c r="L123" s="47"/>
      <c r="O123" s="1" t="s">
        <v>148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7"/>
      <c r="O125" s="1" t="s">
        <v>150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78586.009999999995</v>
      </c>
      <c r="H126" s="144"/>
      <c r="I126" s="144"/>
      <c r="J126" s="144"/>
      <c r="L126" s="47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5643.52</v>
      </c>
      <c r="L127" s="47"/>
      <c r="O127" s="1" t="s">
        <v>152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75282.44</v>
      </c>
      <c r="L128" s="47"/>
      <c r="O128" s="1" t="s">
        <v>153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3303.5699999999924</v>
      </c>
      <c r="L129" s="47"/>
      <c r="O129" s="1" t="s">
        <v>154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78586.009999999995</v>
      </c>
      <c r="L130" s="47"/>
      <c r="O130" s="1" t="s">
        <v>155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78586.009999999995</v>
      </c>
      <c r="L131" s="47"/>
      <c r="O131" s="1" t="s">
        <v>156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7"/>
      <c r="O132" s="1" t="s">
        <v>157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7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6</v>
      </c>
      <c r="O144" t="s">
        <v>176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3</v>
      </c>
      <c r="L145" s="15"/>
      <c r="O145" t="s">
        <v>177</v>
      </c>
    </row>
    <row r="146" spans="1:15" ht="30" customHeight="1" outlineLevel="1">
      <c r="A146" s="139" t="s">
        <v>179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129320.16</v>
      </c>
      <c r="O146" t="s">
        <v>178</v>
      </c>
    </row>
    <row r="149" spans="1:15" ht="52.5" customHeight="1">
      <c r="A149" s="164" t="s">
        <v>185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6" t="s">
        <v>71</v>
      </c>
      <c r="B154" s="166"/>
      <c r="C154" s="166"/>
      <c r="D154" s="166"/>
      <c r="E154" s="27">
        <f>ПТО!G1</f>
        <v>-251051.73</v>
      </c>
    </row>
    <row r="155" spans="1:15" ht="34.5" customHeight="1">
      <c r="A155" s="165" t="s">
        <v>72</v>
      </c>
      <c r="B155" s="165"/>
      <c r="C155" s="165"/>
      <c r="D155" s="165"/>
      <c r="E155" s="28">
        <f>J13</f>
        <v>294746.47199999995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освидетельствование лифтов.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15000</v>
      </c>
      <c r="G158" s="146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2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6">
        <f t="shared" si="15"/>
        <v>12000</v>
      </c>
      <c r="G159" s="146"/>
      <c r="H159" s="24" t="str">
        <f t="shared" si="16"/>
        <v>ежемесячно</v>
      </c>
      <c r="I159" s="142">
        <f t="shared" si="17"/>
        <v>12</v>
      </c>
      <c r="J159" s="142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Украшение новогодней елки, организация новогоднего праздника, приобретение подарков.</v>
      </c>
      <c r="B160" s="141"/>
      <c r="C160" s="141"/>
      <c r="D160" s="141"/>
      <c r="E160" s="141"/>
      <c r="F160" s="146">
        <f t="shared" si="15"/>
        <v>11461.3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76</v>
      </c>
      <c r="N160" s="1" t="str">
        <v>Украшение новогодней елки, организация новогоднего праздника, приобретение подарков.</v>
      </c>
    </row>
    <row r="161" spans="1:14" ht="28.5" customHeight="1">
      <c r="A161" s="141" t="str">
        <f>IF(N161&gt;0,N161,0)</f>
        <v>Ремонт уличного освещения.</v>
      </c>
      <c r="B161" s="141"/>
      <c r="C161" s="141"/>
      <c r="D161" s="141"/>
      <c r="E161" s="141"/>
      <c r="F161" s="146">
        <f t="shared" si="15"/>
        <v>1242.1199999999999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Ремонт уличного освещения.</v>
      </c>
    </row>
    <row r="162" spans="1:14" ht="28.5" customHeight="1">
      <c r="A162" s="141" t="str">
        <f t="shared" si="14"/>
        <v>Вывоз снега с придомовой территории.</v>
      </c>
      <c r="B162" s="141"/>
      <c r="C162" s="141"/>
      <c r="D162" s="141"/>
      <c r="E162" s="141"/>
      <c r="F162" s="146">
        <f t="shared" si="15"/>
        <v>3940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76</v>
      </c>
      <c r="N162" s="1" t="str">
        <v>Вывоз снега с придомовой территории.</v>
      </c>
    </row>
    <row r="163" spans="1:14" ht="28.5" customHeight="1">
      <c r="A163" s="141" t="str">
        <f t="shared" si="14"/>
        <v>Ремонт пассажирского лифта.</v>
      </c>
      <c r="B163" s="141"/>
      <c r="C163" s="141"/>
      <c r="D163" s="141"/>
      <c r="E163" s="141"/>
      <c r="F163" s="146">
        <f t="shared" si="15"/>
        <v>3088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Ремонт пассажирского лифта.</v>
      </c>
    </row>
    <row r="164" spans="1:14" ht="28.5" customHeight="1">
      <c r="A164" s="141" t="str">
        <f t="shared" ref="A164:A187" si="18">IF(N164&gt;0,N164,0)</f>
        <v>Поиск повреждения и аварийный ремонт кабельной линии КЛ-6 кВ.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15029.18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76</v>
      </c>
      <c r="N164" s="1" t="str">
        <v>Поиск повреждения и аварийный ремонт кабельной линии КЛ-6 кВ.</v>
      </c>
    </row>
    <row r="165" spans="1:14" ht="28.5" customHeight="1">
      <c r="A165" s="141" t="str">
        <f t="shared" si="18"/>
        <v>Изготовление технического паспорта для передачи кабельных линий и подстанции ТП №3655, №3182.</v>
      </c>
      <c r="B165" s="141"/>
      <c r="C165" s="141"/>
      <c r="D165" s="141"/>
      <c r="E165" s="141"/>
      <c r="F165" s="146">
        <f t="shared" si="19"/>
        <v>15938.33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76</v>
      </c>
      <c r="N165" s="1" t="str">
        <v>Изготовление технического паспорта для передачи кабельных линий и подстанции ТП №3655, №3182.</v>
      </c>
    </row>
    <row r="166" spans="1:14" ht="28.5" customHeight="1">
      <c r="A166" s="141" t="str">
        <f t="shared" si="18"/>
        <v>Проектирование узла коммерческого учета ХВС.</v>
      </c>
      <c r="B166" s="141"/>
      <c r="C166" s="141"/>
      <c r="D166" s="141"/>
      <c r="E166" s="141"/>
      <c r="F166" s="146">
        <f t="shared" si="19"/>
        <v>10000</v>
      </c>
      <c r="G166" s="146"/>
      <c r="H166" s="29" t="str">
        <f t="shared" si="16"/>
        <v>разово</v>
      </c>
      <c r="I166" s="142">
        <f t="shared" si="20"/>
        <v>1</v>
      </c>
      <c r="J166" s="142"/>
      <c r="M166" s="22" t="s">
        <v>76</v>
      </c>
      <c r="N166" s="1" t="str">
        <v>Проектирование узла коммерческого учета ХВС.</v>
      </c>
    </row>
    <row r="167" spans="1:14" ht="28.5" customHeight="1">
      <c r="A167" s="141" t="str">
        <f t="shared" si="18"/>
        <v>Изготовление и монтаж ограждения контейнерной площадки для сбора ТКО.</v>
      </c>
      <c r="B167" s="141"/>
      <c r="C167" s="141"/>
      <c r="D167" s="141"/>
      <c r="E167" s="141"/>
      <c r="F167" s="146">
        <f t="shared" si="19"/>
        <v>34671</v>
      </c>
      <c r="G167" s="146"/>
      <c r="H167" s="29" t="str">
        <f t="shared" si="16"/>
        <v>разово</v>
      </c>
      <c r="I167" s="142">
        <f t="shared" si="20"/>
        <v>1</v>
      </c>
      <c r="J167" s="142"/>
      <c r="M167" s="22" t="s">
        <v>76</v>
      </c>
      <c r="N167" s="1" t="str">
        <v>Изготовление и монтаж ограждения контейнерной площадки для сбора ТКО.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76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76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3" t="s">
        <v>180</v>
      </c>
    </row>
    <row r="189" spans="1:14" ht="29.25" customHeight="1">
      <c r="A189" s="103" t="s">
        <v>180</v>
      </c>
    </row>
    <row r="190" spans="1:14" ht="36.75" customHeight="1">
      <c r="A190" s="166" t="s">
        <v>73</v>
      </c>
      <c r="B190" s="166"/>
      <c r="C190" s="166"/>
      <c r="D190" s="166"/>
      <c r="E190" s="27">
        <f>SUM(F158:G187)</f>
        <v>122369.93000000001</v>
      </c>
    </row>
    <row r="191" spans="1:14" ht="51.75" customHeight="1">
      <c r="A191" s="166" t="s">
        <v>74</v>
      </c>
      <c r="B191" s="166"/>
      <c r="C191" s="166"/>
      <c r="D191" s="166"/>
      <c r="E191" s="27">
        <f>E190+E154-E155</f>
        <v>-423428.27199999994</v>
      </c>
    </row>
    <row r="192" spans="1:14">
      <c r="A192" s="103" t="s">
        <v>180</v>
      </c>
    </row>
    <row r="193" spans="1:10" ht="62.25" customHeight="1">
      <c r="A193" s="140" t="s">
        <v>77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48">
        <f>ПТО!G12</f>
        <v>1200</v>
      </c>
      <c r="I194" s="49" t="s">
        <v>79</v>
      </c>
    </row>
    <row r="195" spans="1:10" ht="18.75" customHeight="1">
      <c r="A195" s="138" t="str">
        <f>ПТО!F13</f>
        <v xml:space="preserve">  -  техническое освидетельствование лифтов</v>
      </c>
      <c r="B195" s="138"/>
      <c r="C195" s="138"/>
      <c r="D195" s="138"/>
      <c r="E195" s="138"/>
      <c r="F195" s="138"/>
      <c r="G195" s="138"/>
      <c r="H195" s="48">
        <f>ПТО!G13</f>
        <v>15000</v>
      </c>
      <c r="I195" s="49" t="s">
        <v>79</v>
      </c>
    </row>
    <row r="196" spans="1:10" ht="18.75" customHeight="1">
      <c r="A196" s="138" t="str">
        <f>ПТО!F14</f>
        <v xml:space="preserve">  -  техническое обслуживание охранной сигнализации</v>
      </c>
      <c r="B196" s="138"/>
      <c r="C196" s="138"/>
      <c r="D196" s="138"/>
      <c r="E196" s="138"/>
      <c r="F196" s="138"/>
      <c r="G196" s="138"/>
      <c r="H196" s="48">
        <f>ПТО!G14</f>
        <v>12000</v>
      </c>
      <c r="I196" s="49" t="s">
        <v>79</v>
      </c>
    </row>
    <row r="197" spans="1:10" ht="18.75" customHeight="1">
      <c r="A197" s="138" t="str">
        <f>ПТО!F15</f>
        <v xml:space="preserve">  -  обслуживание ТП и кабельных линий</v>
      </c>
      <c r="B197" s="138"/>
      <c r="C197" s="138"/>
      <c r="D197" s="138"/>
      <c r="E197" s="138"/>
      <c r="F197" s="138"/>
      <c r="G197" s="138"/>
      <c r="H197" s="48">
        <f>ПТО!G15</f>
        <v>15000</v>
      </c>
      <c r="I197" s="49" t="s">
        <v>79</v>
      </c>
    </row>
    <row r="198" spans="1:10" ht="18.75" customHeight="1">
      <c r="A198" s="138" t="str">
        <f>ПТО!F16</f>
        <v xml:space="preserve">  -  передача бесхозных эл. сети и ТП</v>
      </c>
      <c r="B198" s="138"/>
      <c r="C198" s="138"/>
      <c r="D198" s="138"/>
      <c r="E198" s="138"/>
      <c r="F198" s="138"/>
      <c r="G198" s="138"/>
      <c r="H198" s="48">
        <f>ПТО!G16</f>
        <v>12000</v>
      </c>
      <c r="I198" s="51" t="s">
        <v>79</v>
      </c>
    </row>
    <row r="199" spans="1:10" ht="18.75" customHeight="1">
      <c r="A199" s="138" t="str">
        <f>ПТО!F17</f>
        <v xml:space="preserve">  -  вывоз снега с придомовой территории</v>
      </c>
      <c r="B199" s="138"/>
      <c r="C199" s="138"/>
      <c r="D199" s="138"/>
      <c r="E199" s="138"/>
      <c r="F199" s="138"/>
      <c r="G199" s="138"/>
      <c r="H199" s="48">
        <f>ПТО!G17</f>
        <v>25000</v>
      </c>
      <c r="I199" s="49" t="s">
        <v>79</v>
      </c>
    </row>
    <row r="200" spans="1:10">
      <c r="A200" s="138" t="str">
        <f>ПТО!F18</f>
        <v xml:space="preserve">  -  установка новогодней елки (проведение праздника)</v>
      </c>
      <c r="B200" s="138"/>
      <c r="C200" s="138"/>
      <c r="D200" s="138"/>
      <c r="E200" s="138"/>
      <c r="F200" s="138"/>
      <c r="G200" s="138"/>
      <c r="H200" s="48">
        <f>ПТО!G18</f>
        <v>5000</v>
      </c>
      <c r="I200" s="49" t="s">
        <v>79</v>
      </c>
    </row>
    <row r="201" spans="1:10">
      <c r="A201" s="138" t="str">
        <f>ПТО!F19</f>
        <v xml:space="preserve">  -  благоустройство территории (завоз песка, чернозема, приобретение рассады)</v>
      </c>
      <c r="B201" s="138"/>
      <c r="C201" s="138"/>
      <c r="D201" s="138"/>
      <c r="E201" s="138"/>
      <c r="F201" s="138"/>
      <c r="G201" s="138"/>
      <c r="H201" s="48">
        <f>ПТО!G19</f>
        <v>10000</v>
      </c>
      <c r="I201" s="49" t="s">
        <v>79</v>
      </c>
    </row>
    <row r="202" spans="1:10">
      <c r="A202" s="138" t="str">
        <f>ПТО!F20</f>
        <v xml:space="preserve">  -  замена светильников в подъездах</v>
      </c>
      <c r="B202" s="138"/>
      <c r="C202" s="138"/>
      <c r="D202" s="138"/>
      <c r="E202" s="138"/>
      <c r="F202" s="138"/>
      <c r="G202" s="138"/>
      <c r="H202" s="48">
        <f>ПТО!G20</f>
        <v>90000</v>
      </c>
      <c r="I202" s="49" t="s">
        <v>79</v>
      </c>
    </row>
    <row r="203" spans="1:10">
      <c r="A203" s="138" t="str">
        <f>ПТО!F21</f>
        <v xml:space="preserve">  -  генеральная уборка в подъездах</v>
      </c>
      <c r="B203" s="138"/>
      <c r="C203" s="138"/>
      <c r="D203" s="138"/>
      <c r="E203" s="138"/>
      <c r="F203" s="138"/>
      <c r="G203" s="138"/>
      <c r="H203" s="48">
        <f>ПТО!G21</f>
        <v>40000</v>
      </c>
      <c r="I203" s="49" t="s">
        <v>79</v>
      </c>
    </row>
    <row r="204" spans="1:10">
      <c r="A204" s="138" t="str">
        <f>ПТО!F22</f>
        <v xml:space="preserve">  -  монтаж системы видеонаблюдения</v>
      </c>
      <c r="B204" s="138"/>
      <c r="C204" s="138"/>
      <c r="D204" s="138"/>
      <c r="E204" s="138"/>
      <c r="F204" s="138"/>
      <c r="G204" s="138"/>
      <c r="H204" s="48">
        <f>ПТО!G22</f>
        <v>210000</v>
      </c>
      <c r="I204" s="49" t="s">
        <v>79</v>
      </c>
    </row>
    <row r="205" spans="1:10">
      <c r="A205" s="138" t="str">
        <f>ПТО!F23</f>
        <v xml:space="preserve">  -  ремонт подъездов</v>
      </c>
      <c r="B205" s="138"/>
      <c r="C205" s="138"/>
      <c r="D205" s="138"/>
      <c r="E205" s="138"/>
      <c r="F205" s="138"/>
      <c r="G205" s="138"/>
      <c r="H205" s="48">
        <f>ПТО!G23</f>
        <v>560000</v>
      </c>
      <c r="I205" s="49" t="s">
        <v>79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48">
        <f>ПТО!G24</f>
        <v>0</v>
      </c>
      <c r="I206" s="49" t="s">
        <v>79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48">
        <f>ПТО!G25</f>
        <v>0</v>
      </c>
      <c r="I207" s="49" t="s">
        <v>79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48">
        <f>ПТО!G26</f>
        <v>0</v>
      </c>
      <c r="I208" s="49" t="s">
        <v>79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48">
        <f>ПТО!G27</f>
        <v>0</v>
      </c>
      <c r="I209" s="49" t="s">
        <v>79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48">
        <f>ПТО!G28</f>
        <v>0</v>
      </c>
      <c r="I210" s="49" t="s">
        <v>79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48">
        <f>ПТО!G29</f>
        <v>0</v>
      </c>
      <c r="I211" s="49" t="s">
        <v>79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48">
        <f>ПТО!G30</f>
        <v>0</v>
      </c>
      <c r="I212" s="49" t="s">
        <v>79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48">
        <f>ПТО!G31</f>
        <v>0</v>
      </c>
      <c r="I213" s="49" t="s">
        <v>79</v>
      </c>
    </row>
    <row r="214" spans="1:9">
      <c r="A214" s="52" t="s">
        <v>82</v>
      </c>
      <c r="B214" s="53"/>
      <c r="C214" s="53"/>
      <c r="D214" s="53"/>
      <c r="E214" s="53"/>
      <c r="F214" s="53"/>
      <c r="G214" s="53"/>
      <c r="H214" s="54">
        <f>SUM(H194:H213)</f>
        <v>995200</v>
      </c>
      <c r="I214" s="55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-251051.73</f>
        <v>-251051.73</v>
      </c>
    </row>
    <row r="2" spans="1:12" ht="18.75" customHeight="1">
      <c r="A2" s="134" t="s">
        <v>187</v>
      </c>
      <c r="B2" s="122" t="s">
        <v>182</v>
      </c>
      <c r="C2" s="122">
        <v>2</v>
      </c>
      <c r="D2" s="119">
        <v>15000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205</v>
      </c>
      <c r="B3" s="122" t="s">
        <v>213</v>
      </c>
      <c r="C3" s="122">
        <v>12</v>
      </c>
      <c r="D3" s="119">
        <v>12000</v>
      </c>
      <c r="F3" s="30"/>
      <c r="G3" s="30"/>
      <c r="L3" s="33" t="str">
        <f t="shared" si="0"/>
        <v>ТР</v>
      </c>
    </row>
    <row r="4" spans="1:12" ht="31.5" customHeight="1">
      <c r="A4" s="124" t="s">
        <v>188</v>
      </c>
      <c r="B4" s="121" t="s">
        <v>183</v>
      </c>
      <c r="C4" s="121">
        <v>1</v>
      </c>
      <c r="D4" s="118">
        <v>11461.3</v>
      </c>
      <c r="E4" s="120" t="s">
        <v>193</v>
      </c>
      <c r="F4" s="30"/>
      <c r="G4" s="30"/>
      <c r="L4" s="33" t="str">
        <f t="shared" si="0"/>
        <v>ТР</v>
      </c>
    </row>
    <row r="5" spans="1:12" ht="18.75" customHeight="1">
      <c r="A5" s="125" t="s">
        <v>189</v>
      </c>
      <c r="B5" s="122" t="s">
        <v>183</v>
      </c>
      <c r="C5" s="122">
        <v>1</v>
      </c>
      <c r="D5" s="119">
        <v>1242.1199999999999</v>
      </c>
      <c r="E5" s="120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190</v>
      </c>
      <c r="B6" s="122" t="s">
        <v>183</v>
      </c>
      <c r="C6" s="122">
        <v>1</v>
      </c>
      <c r="D6" s="119">
        <v>3940</v>
      </c>
      <c r="E6" s="120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191</v>
      </c>
      <c r="B7" s="121" t="s">
        <v>183</v>
      </c>
      <c r="C7" s="123">
        <v>1</v>
      </c>
      <c r="D7" s="119">
        <v>3088</v>
      </c>
      <c r="E7" s="120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25" t="s">
        <v>192</v>
      </c>
      <c r="B8" s="122" t="s">
        <v>183</v>
      </c>
      <c r="C8" s="122">
        <v>1</v>
      </c>
      <c r="D8" s="119">
        <v>15029.18</v>
      </c>
      <c r="E8" s="133" t="s">
        <v>200</v>
      </c>
      <c r="F8" s="45"/>
      <c r="G8" s="45"/>
      <c r="K8" s="43"/>
      <c r="L8" s="33" t="str">
        <f t="shared" si="0"/>
        <v>ТР</v>
      </c>
    </row>
    <row r="9" spans="1:12">
      <c r="A9" s="132" t="s">
        <v>214</v>
      </c>
      <c r="B9" s="122" t="s">
        <v>183</v>
      </c>
      <c r="C9" s="122">
        <v>1</v>
      </c>
      <c r="D9" s="119">
        <v>15938.33</v>
      </c>
      <c r="E9" s="133" t="s">
        <v>201</v>
      </c>
      <c r="F9" s="44"/>
      <c r="G9" s="44"/>
      <c r="K9" s="43"/>
      <c r="L9" s="33" t="str">
        <f t="shared" si="0"/>
        <v>ТР</v>
      </c>
    </row>
    <row r="10" spans="1:12">
      <c r="A10" s="125" t="s">
        <v>215</v>
      </c>
      <c r="B10" s="122" t="s">
        <v>183</v>
      </c>
      <c r="C10" s="131">
        <v>1</v>
      </c>
      <c r="D10" s="119">
        <v>10000</v>
      </c>
      <c r="E10" s="133" t="s">
        <v>202</v>
      </c>
      <c r="L10" s="33" t="str">
        <f t="shared" si="0"/>
        <v>ТР</v>
      </c>
    </row>
    <row r="11" spans="1:12" ht="94.5">
      <c r="A11" s="128" t="s">
        <v>198</v>
      </c>
      <c r="B11" s="122" t="s">
        <v>183</v>
      </c>
      <c r="C11" s="129">
        <v>1</v>
      </c>
      <c r="D11" s="130">
        <v>34671</v>
      </c>
      <c r="E11" s="127" t="s">
        <v>199</v>
      </c>
      <c r="F11" s="110" t="s">
        <v>77</v>
      </c>
      <c r="G11" s="110"/>
      <c r="L11" s="33" t="str">
        <f t="shared" si="0"/>
        <v>ТР</v>
      </c>
    </row>
    <row r="12" spans="1:12" ht="31.5">
      <c r="A12" s="126"/>
      <c r="B12" s="122"/>
      <c r="C12" s="127"/>
      <c r="D12" s="119"/>
      <c r="E12" s="120"/>
      <c r="F12" s="111" t="s">
        <v>78</v>
      </c>
      <c r="G12" s="112">
        <v>1200</v>
      </c>
      <c r="L12" s="33">
        <f t="shared" si="0"/>
        <v>0</v>
      </c>
    </row>
    <row r="13" spans="1:12" ht="31.5">
      <c r="A13" s="30"/>
      <c r="F13" s="111" t="s">
        <v>204</v>
      </c>
      <c r="G13" s="112">
        <v>15000</v>
      </c>
      <c r="L13" s="33">
        <f t="shared" si="0"/>
        <v>0</v>
      </c>
    </row>
    <row r="14" spans="1:12" ht="31.5">
      <c r="A14" s="30"/>
      <c r="F14" s="111" t="s">
        <v>203</v>
      </c>
      <c r="G14" s="113">
        <v>12000</v>
      </c>
      <c r="L14" s="33">
        <f t="shared" si="0"/>
        <v>0</v>
      </c>
    </row>
    <row r="15" spans="1:12" ht="31.5">
      <c r="A15" s="30"/>
      <c r="F15" s="111" t="s">
        <v>80</v>
      </c>
      <c r="G15" s="112">
        <v>15000</v>
      </c>
      <c r="L15" s="33">
        <f t="shared" si="0"/>
        <v>0</v>
      </c>
    </row>
    <row r="16" spans="1:12" ht="15.75">
      <c r="A16" s="30"/>
      <c r="F16" s="111" t="s">
        <v>81</v>
      </c>
      <c r="G16" s="112">
        <v>12000</v>
      </c>
      <c r="L16" s="33">
        <f t="shared" si="0"/>
        <v>0</v>
      </c>
    </row>
    <row r="17" spans="1:12" ht="15.75">
      <c r="A17" s="30"/>
      <c r="F17" s="135" t="s">
        <v>206</v>
      </c>
      <c r="G17" s="113">
        <v>25000</v>
      </c>
      <c r="L17" s="33">
        <f t="shared" si="0"/>
        <v>0</v>
      </c>
    </row>
    <row r="18" spans="1:12" ht="15.75">
      <c r="A18" s="30"/>
      <c r="F18" s="135" t="s">
        <v>212</v>
      </c>
      <c r="G18" s="113">
        <v>5000</v>
      </c>
      <c r="L18" s="33">
        <f t="shared" si="0"/>
        <v>0</v>
      </c>
    </row>
    <row r="19" spans="1:12" ht="15.75">
      <c r="A19" s="30"/>
      <c r="F19" s="136" t="s">
        <v>207</v>
      </c>
      <c r="G19" s="137">
        <v>10000</v>
      </c>
      <c r="L19" s="33">
        <f t="shared" si="0"/>
        <v>0</v>
      </c>
    </row>
    <row r="20" spans="1:12" ht="15.75">
      <c r="A20" s="30"/>
      <c r="F20" s="135" t="s">
        <v>208</v>
      </c>
      <c r="G20" s="113">
        <v>90000</v>
      </c>
      <c r="L20" s="33">
        <f t="shared" si="0"/>
        <v>0</v>
      </c>
    </row>
    <row r="21" spans="1:12" ht="15.75">
      <c r="F21" s="135" t="s">
        <v>209</v>
      </c>
      <c r="G21" s="113">
        <v>40000</v>
      </c>
      <c r="L21" s="33">
        <f t="shared" si="0"/>
        <v>0</v>
      </c>
    </row>
    <row r="22" spans="1:12" ht="15.75">
      <c r="F22" s="135" t="s">
        <v>210</v>
      </c>
      <c r="G22" s="113">
        <v>210000</v>
      </c>
      <c r="L22" s="33">
        <f t="shared" si="0"/>
        <v>0</v>
      </c>
    </row>
    <row r="23" spans="1:12" ht="15.75">
      <c r="F23" s="135" t="s">
        <v>211</v>
      </c>
      <c r="G23" s="113">
        <v>560000</v>
      </c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267660.24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267660.24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117">
        <v>156135.12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156135.12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87361.319999999992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87361.319999999992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71252.160000000003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71252.160000000003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21685.439999999999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21685.439999999999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112144.68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112144.68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186</v>
      </c>
      <c r="B46" s="117">
        <v>238539.84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238539.84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pCkuoCuAIheVUfrvoBdCF7TO8YkTRQAgUhzQeJLiVAqibs530OzPlHLJgmnmn1zzQCbRXgiCA341B1FgF2PfWw==" saltValue="Vh7NSR+ugIHz0J7TC2w+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197</v>
      </c>
      <c r="F1" s="59">
        <v>5181.8999999999996</v>
      </c>
    </row>
    <row r="2" spans="1:10" ht="15.75" customHeight="1">
      <c r="A2" s="69" t="s">
        <v>88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89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90</v>
      </c>
      <c r="B4" s="71" t="s">
        <v>4</v>
      </c>
      <c r="C4" s="82">
        <v>270783.57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91</v>
      </c>
      <c r="B5" s="71" t="s">
        <v>5</v>
      </c>
      <c r="C5" s="78">
        <f>SUM(C6:C8)</f>
        <v>1275995.852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92</v>
      </c>
      <c r="B6" s="71" t="s">
        <v>6</v>
      </c>
      <c r="C6" s="82">
        <v>981249.38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93</v>
      </c>
      <c r="B7" s="71" t="s">
        <v>7</v>
      </c>
      <c r="C7" s="82">
        <f>F1*4.74*12</f>
        <v>294746.47199999995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94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95</v>
      </c>
      <c r="B9" s="71" t="s">
        <v>9</v>
      </c>
      <c r="C9" s="78">
        <f>SUM(C10:C14)</f>
        <v>1218410.68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96</v>
      </c>
      <c r="B10" s="71" t="s">
        <v>10</v>
      </c>
      <c r="C10" s="82">
        <v>1218410.68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97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98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99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100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101</v>
      </c>
      <c r="B15" s="71" t="s">
        <v>15</v>
      </c>
      <c r="C15" s="78">
        <f>C9</f>
        <v>1218410.68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102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103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104</v>
      </c>
      <c r="B18" s="71" t="s">
        <v>18</v>
      </c>
      <c r="C18" s="78">
        <f>IF(C16&gt;0,0,IF(C4&gt;0,C4+C5-C9,C5-C2-C9))</f>
        <v>328368.74200000009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167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105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69"/>
      <c r="N20" s="61"/>
    </row>
    <row r="21" spans="1:15" ht="15.75" customHeight="1">
      <c r="A21" s="69" t="s">
        <v>106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69"/>
      <c r="N21" s="61"/>
    </row>
    <row r="22" spans="1:15" ht="15.75" customHeight="1">
      <c r="A22" s="69" t="s">
        <v>107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69"/>
      <c r="N22" s="61"/>
    </row>
    <row r="23" spans="1:15" ht="15.75" customHeight="1">
      <c r="A23" s="69" t="s">
        <v>108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69"/>
      <c r="N23" s="61"/>
    </row>
    <row r="24" spans="1:15" ht="18.75">
      <c r="A24" s="72" t="s">
        <v>168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109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68"/>
      <c r="N25" s="62"/>
    </row>
    <row r="26" spans="1:15" ht="18.75" customHeight="1">
      <c r="A26" s="69" t="s">
        <v>110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68"/>
      <c r="N26" s="62"/>
    </row>
    <row r="27" spans="1:15" ht="18.75" customHeight="1">
      <c r="A27" s="69" t="s">
        <v>111</v>
      </c>
      <c r="B27" s="74" t="s">
        <v>4</v>
      </c>
      <c r="C27" s="85">
        <v>137837.76000000001</v>
      </c>
      <c r="D27" s="80" t="s">
        <v>60</v>
      </c>
      <c r="E27" s="63"/>
      <c r="F27" s="63"/>
      <c r="G27" s="63"/>
      <c r="H27" s="63"/>
      <c r="I27" s="63"/>
      <c r="J27" s="63"/>
      <c r="M27" s="168"/>
      <c r="N27" s="62"/>
    </row>
    <row r="28" spans="1:15" ht="18.75" customHeight="1">
      <c r="A28" s="69" t="s">
        <v>112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68"/>
      <c r="N28" s="62"/>
    </row>
    <row r="29" spans="1:15" ht="18.75" customHeight="1">
      <c r="A29" s="69" t="s">
        <v>113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68"/>
      <c r="N29" s="62"/>
    </row>
    <row r="30" spans="1:15" ht="18.75" customHeight="1">
      <c r="A30" s="69" t="s">
        <v>114</v>
      </c>
      <c r="B30" s="74" t="s">
        <v>18</v>
      </c>
      <c r="C30" s="85">
        <v>122922.69</v>
      </c>
      <c r="D30" s="80" t="s">
        <v>66</v>
      </c>
      <c r="E30" s="63"/>
      <c r="F30" s="63"/>
      <c r="G30" s="63"/>
      <c r="H30" s="63"/>
      <c r="I30" s="63"/>
      <c r="J30" s="63"/>
      <c r="M30" s="168"/>
      <c r="N30" s="62"/>
    </row>
    <row r="31" spans="1:15" ht="18.75" customHeight="1">
      <c r="A31" s="69" t="s">
        <v>115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68"/>
      <c r="N31" s="62"/>
    </row>
    <row r="32" spans="1:15" ht="18.75" customHeight="1">
      <c r="A32" s="69" t="s">
        <v>116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68"/>
      <c r="N32" s="62"/>
    </row>
    <row r="33" spans="1:15" ht="18.75" customHeight="1">
      <c r="A33" s="69" t="s">
        <v>117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68"/>
      <c r="N33" s="62"/>
    </row>
    <row r="34" spans="1:15" ht="18.75" customHeight="1">
      <c r="A34" s="69" t="s">
        <v>118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68"/>
      <c r="N34" s="62"/>
    </row>
    <row r="35" spans="1:15" ht="18.75">
      <c r="A35" s="72" t="s">
        <v>169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170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126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67675.09</v>
      </c>
      <c r="F37" s="93" t="s">
        <v>173</v>
      </c>
      <c r="G37" s="65"/>
      <c r="H37" s="65"/>
      <c r="I37" s="65"/>
      <c r="L37" s="62"/>
      <c r="M37" s="167"/>
      <c r="N37" s="62"/>
      <c r="O37" s="62"/>
    </row>
    <row r="38" spans="1:15" ht="18.75" customHeight="1">
      <c r="A38" s="69" t="s">
        <v>119</v>
      </c>
      <c r="B38" s="77" t="s">
        <v>37</v>
      </c>
      <c r="C38" s="89">
        <v>61803.74</v>
      </c>
      <c r="D38" s="93" t="s">
        <v>171</v>
      </c>
      <c r="E38" s="67"/>
      <c r="G38" s="66"/>
      <c r="H38" s="66"/>
      <c r="L38" s="62"/>
      <c r="M38" s="167"/>
      <c r="N38" s="62"/>
      <c r="O38" s="62"/>
    </row>
    <row r="39" spans="1:15" ht="18.75" customHeight="1">
      <c r="A39" s="69" t="s">
        <v>120</v>
      </c>
      <c r="B39" s="77" t="s">
        <v>38</v>
      </c>
      <c r="C39" s="90">
        <v>114601.28</v>
      </c>
      <c r="D39" s="93" t="s">
        <v>172</v>
      </c>
      <c r="E39" s="67"/>
      <c r="G39" s="66"/>
      <c r="H39" s="66"/>
      <c r="L39" s="62"/>
      <c r="M39" s="167"/>
      <c r="N39" s="62"/>
      <c r="O39" s="62"/>
    </row>
    <row r="40" spans="1:15" ht="18.75" customHeight="1">
      <c r="A40" s="69" t="s">
        <v>121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67"/>
      <c r="N40" s="62"/>
      <c r="O40" s="62"/>
    </row>
    <row r="41" spans="1:15" ht="18.75" customHeight="1">
      <c r="A41" s="69" t="s">
        <v>122</v>
      </c>
      <c r="B41" s="77" t="s">
        <v>40</v>
      </c>
      <c r="C41" s="92">
        <f>E37</f>
        <v>67675.09</v>
      </c>
      <c r="D41" s="79" t="s">
        <v>59</v>
      </c>
      <c r="E41" s="67"/>
      <c r="G41" s="66"/>
      <c r="H41" s="66"/>
      <c r="L41" s="62"/>
      <c r="M41" s="167"/>
      <c r="N41" s="62"/>
      <c r="O41" s="62"/>
    </row>
    <row r="42" spans="1:15" ht="18.75" customHeight="1">
      <c r="A42" s="69" t="s">
        <v>123</v>
      </c>
      <c r="B42" s="77" t="s">
        <v>41</v>
      </c>
      <c r="C42" s="92">
        <f>E37</f>
        <v>67675.09</v>
      </c>
      <c r="D42" s="79" t="s">
        <v>59</v>
      </c>
      <c r="E42" s="67"/>
      <c r="G42" s="66"/>
      <c r="H42" s="66"/>
      <c r="L42" s="62"/>
      <c r="M42" s="167"/>
      <c r="N42" s="62"/>
      <c r="O42" s="62"/>
    </row>
    <row r="43" spans="1:15" ht="18.75" customHeight="1">
      <c r="A43" s="69" t="s">
        <v>124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7"/>
      <c r="N43" s="62"/>
      <c r="O43" s="62"/>
    </row>
    <row r="44" spans="1:15" ht="30" customHeight="1">
      <c r="A44" s="69" t="s">
        <v>125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7"/>
      <c r="N44" s="62"/>
      <c r="O44" s="62"/>
    </row>
    <row r="45" spans="1:15" ht="18.75">
      <c r="A45" s="72" t="s">
        <v>127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137737.64000000001</v>
      </c>
      <c r="F45" s="93" t="s">
        <v>173</v>
      </c>
      <c r="G45" s="65"/>
      <c r="H45" s="65"/>
      <c r="L45" s="62"/>
      <c r="M45" s="167"/>
      <c r="N45" s="62"/>
      <c r="O45" s="62"/>
    </row>
    <row r="46" spans="1:15" ht="18.75" customHeight="1">
      <c r="A46" s="72" t="s">
        <v>128</v>
      </c>
      <c r="B46" s="77" t="s">
        <v>37</v>
      </c>
      <c r="C46" s="89">
        <v>9891.39</v>
      </c>
      <c r="D46" s="93" t="s">
        <v>174</v>
      </c>
      <c r="E46" s="67"/>
      <c r="G46" s="66"/>
      <c r="H46" s="66"/>
      <c r="L46" s="62"/>
      <c r="M46" s="167"/>
      <c r="N46" s="62"/>
      <c r="O46" s="62"/>
    </row>
    <row r="47" spans="1:15" ht="18.75" customHeight="1">
      <c r="A47" s="72" t="s">
        <v>129</v>
      </c>
      <c r="B47" s="77" t="s">
        <v>38</v>
      </c>
      <c r="C47" s="90">
        <v>133421.34</v>
      </c>
      <c r="D47" s="93" t="s">
        <v>172</v>
      </c>
      <c r="E47" s="67"/>
      <c r="G47" s="66"/>
      <c r="H47" s="66"/>
      <c r="L47" s="62"/>
      <c r="M47" s="167"/>
      <c r="N47" s="62"/>
      <c r="O47" s="62"/>
    </row>
    <row r="48" spans="1:15" ht="18.75" customHeight="1">
      <c r="A48" s="72" t="s">
        <v>130</v>
      </c>
      <c r="B48" s="77" t="s">
        <v>39</v>
      </c>
      <c r="C48" s="92">
        <f>IF(E45-C47&lt;0,0,E45-C47)</f>
        <v>4316.3000000000175</v>
      </c>
      <c r="D48" s="79" t="s">
        <v>59</v>
      </c>
      <c r="E48" s="67"/>
      <c r="G48" s="66"/>
      <c r="H48" s="66"/>
      <c r="L48" s="62"/>
      <c r="M48" s="167"/>
      <c r="N48" s="62"/>
      <c r="O48" s="62"/>
    </row>
    <row r="49" spans="1:15" ht="18.75" customHeight="1">
      <c r="A49" s="72" t="s">
        <v>131</v>
      </c>
      <c r="B49" s="77" t="s">
        <v>40</v>
      </c>
      <c r="C49" s="92">
        <f>E45</f>
        <v>137737.64000000001</v>
      </c>
      <c r="D49" s="79" t="s">
        <v>59</v>
      </c>
      <c r="E49" s="67"/>
      <c r="G49" s="66"/>
      <c r="H49" s="66"/>
      <c r="L49" s="62"/>
      <c r="M49" s="167"/>
      <c r="N49" s="62"/>
      <c r="O49" s="62"/>
    </row>
    <row r="50" spans="1:15" ht="18.75" customHeight="1">
      <c r="A50" s="72" t="s">
        <v>132</v>
      </c>
      <c r="B50" s="77" t="s">
        <v>41</v>
      </c>
      <c r="C50" s="92">
        <f>E45</f>
        <v>137737.64000000001</v>
      </c>
      <c r="D50" s="79" t="s">
        <v>59</v>
      </c>
      <c r="E50" s="67"/>
      <c r="G50" s="66"/>
      <c r="H50" s="66"/>
      <c r="L50" s="62"/>
      <c r="M50" s="167"/>
      <c r="N50" s="62"/>
      <c r="O50" s="62"/>
    </row>
    <row r="51" spans="1:15" ht="18.75" customHeight="1">
      <c r="A51" s="72" t="s">
        <v>133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7"/>
      <c r="N51" s="62"/>
      <c r="O51" s="62"/>
    </row>
    <row r="52" spans="1:15" ht="29.25" customHeight="1">
      <c r="A52" s="72" t="s">
        <v>134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7"/>
      <c r="N52" s="62"/>
      <c r="O52" s="62"/>
    </row>
    <row r="53" spans="1:15" ht="18.75">
      <c r="A53" s="72" t="s">
        <v>135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232795.36</v>
      </c>
      <c r="F53" s="93" t="s">
        <v>173</v>
      </c>
      <c r="G53" s="65"/>
      <c r="H53" s="65"/>
      <c r="L53" s="62"/>
      <c r="M53" s="167"/>
      <c r="N53" s="62"/>
      <c r="O53" s="62"/>
    </row>
    <row r="54" spans="1:15" ht="18.75" customHeight="1">
      <c r="A54" s="72" t="s">
        <v>136</v>
      </c>
      <c r="B54" s="74" t="s">
        <v>37</v>
      </c>
      <c r="C54" s="97">
        <v>15602.91</v>
      </c>
      <c r="D54" s="93" t="s">
        <v>174</v>
      </c>
      <c r="E54" s="68"/>
      <c r="F54" s="88"/>
      <c r="G54" s="63"/>
      <c r="H54" s="63"/>
      <c r="L54" s="62"/>
      <c r="M54" s="167"/>
      <c r="N54" s="62"/>
      <c r="O54" s="62"/>
    </row>
    <row r="55" spans="1:15" ht="18.75" customHeight="1">
      <c r="A55" s="72" t="s">
        <v>137</v>
      </c>
      <c r="B55" s="74" t="s">
        <v>38</v>
      </c>
      <c r="C55" s="85">
        <v>222416.15</v>
      </c>
      <c r="D55" s="93" t="s">
        <v>172</v>
      </c>
      <c r="E55" s="68"/>
      <c r="G55" s="63"/>
      <c r="H55" s="63"/>
      <c r="L55" s="62"/>
      <c r="M55" s="167"/>
      <c r="N55" s="62"/>
      <c r="O55" s="62"/>
    </row>
    <row r="56" spans="1:15" ht="18.75" customHeight="1">
      <c r="A56" s="72" t="s">
        <v>138</v>
      </c>
      <c r="B56" s="74" t="s">
        <v>39</v>
      </c>
      <c r="C56" s="92">
        <f>IF(E53-C55&lt;0,0,E53-C55)</f>
        <v>10379.209999999992</v>
      </c>
      <c r="D56" s="79" t="s">
        <v>59</v>
      </c>
      <c r="E56" s="68"/>
      <c r="G56" s="63"/>
      <c r="H56" s="63"/>
      <c r="L56" s="62"/>
      <c r="M56" s="167"/>
      <c r="N56" s="62"/>
      <c r="O56" s="62"/>
    </row>
    <row r="57" spans="1:15" ht="18.75" customHeight="1">
      <c r="A57" s="72" t="s">
        <v>139</v>
      </c>
      <c r="B57" s="74" t="s">
        <v>40</v>
      </c>
      <c r="C57" s="92">
        <f>E53</f>
        <v>232795.36</v>
      </c>
      <c r="D57" s="79" t="s">
        <v>59</v>
      </c>
      <c r="E57" s="68"/>
      <c r="G57" s="63"/>
      <c r="H57" s="63"/>
      <c r="L57" s="62"/>
      <c r="M57" s="167"/>
      <c r="N57" s="62"/>
      <c r="O57" s="62"/>
    </row>
    <row r="58" spans="1:15" ht="18.75" customHeight="1">
      <c r="A58" s="72" t="s">
        <v>140</v>
      </c>
      <c r="B58" s="74" t="s">
        <v>41</v>
      </c>
      <c r="C58" s="92">
        <f>E53</f>
        <v>232795.36</v>
      </c>
      <c r="D58" s="79" t="s">
        <v>59</v>
      </c>
      <c r="E58" s="68"/>
      <c r="G58" s="63"/>
      <c r="H58" s="63"/>
      <c r="L58" s="62"/>
      <c r="M58" s="167"/>
      <c r="N58" s="62"/>
      <c r="O58" s="62"/>
    </row>
    <row r="59" spans="1:15" ht="18.75" customHeight="1">
      <c r="A59" s="72" t="s">
        <v>141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7"/>
      <c r="N59" s="62"/>
      <c r="O59" s="62"/>
    </row>
    <row r="60" spans="1:15" ht="33.75" customHeight="1">
      <c r="A60" s="72" t="s">
        <v>142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7"/>
      <c r="N60" s="62"/>
      <c r="O60" s="62"/>
    </row>
    <row r="61" spans="1:15" ht="15.75">
      <c r="A61" s="72" t="s">
        <v>143</v>
      </c>
      <c r="B61" s="76" t="s">
        <v>84</v>
      </c>
      <c r="C61" s="95" t="str">
        <f>IF(E61&gt;0,"Предоставляется",0)</f>
        <v>Предоставляется</v>
      </c>
      <c r="D61" s="95" t="s">
        <v>55</v>
      </c>
      <c r="E61" s="94">
        <v>135155.75</v>
      </c>
      <c r="F61" s="93" t="s">
        <v>173</v>
      </c>
      <c r="G61" s="65"/>
      <c r="H61" s="65"/>
    </row>
    <row r="62" spans="1:15" ht="15.75" customHeight="1">
      <c r="A62" s="72" t="s">
        <v>144</v>
      </c>
      <c r="B62" s="74" t="s">
        <v>37</v>
      </c>
      <c r="C62" s="97">
        <v>250.14</v>
      </c>
      <c r="D62" s="93" t="s">
        <v>174</v>
      </c>
      <c r="E62" s="68"/>
      <c r="G62" s="63"/>
      <c r="H62" s="63"/>
    </row>
    <row r="63" spans="1:15" ht="15.75" customHeight="1">
      <c r="A63" s="72" t="s">
        <v>145</v>
      </c>
      <c r="B63" s="74" t="s">
        <v>38</v>
      </c>
      <c r="C63" s="85">
        <v>121143.71</v>
      </c>
      <c r="D63" s="93" t="s">
        <v>172</v>
      </c>
      <c r="E63" s="68"/>
      <c r="G63" s="63"/>
      <c r="H63" s="63"/>
    </row>
    <row r="64" spans="1:15" ht="15.75" customHeight="1">
      <c r="A64" s="72" t="s">
        <v>146</v>
      </c>
      <c r="B64" s="74" t="s">
        <v>39</v>
      </c>
      <c r="C64" s="92">
        <f>IF(E61-C63&lt;0,0,E61-C63)</f>
        <v>14012.039999999994</v>
      </c>
      <c r="D64" s="79" t="s">
        <v>59</v>
      </c>
      <c r="E64" s="68"/>
      <c r="G64" s="63"/>
      <c r="H64" s="63"/>
    </row>
    <row r="65" spans="1:8" ht="15.75" customHeight="1">
      <c r="A65" s="72" t="s">
        <v>147</v>
      </c>
      <c r="B65" s="74" t="s">
        <v>40</v>
      </c>
      <c r="C65" s="92">
        <f>E61</f>
        <v>135155.75</v>
      </c>
      <c r="D65" s="79" t="s">
        <v>59</v>
      </c>
      <c r="E65" s="68"/>
      <c r="G65" s="63"/>
      <c r="H65" s="63"/>
    </row>
    <row r="66" spans="1:8" ht="15.75" customHeight="1">
      <c r="A66" s="72" t="s">
        <v>148</v>
      </c>
      <c r="B66" s="74" t="s">
        <v>41</v>
      </c>
      <c r="C66" s="92">
        <f>E61</f>
        <v>135155.75</v>
      </c>
      <c r="D66" s="79" t="s">
        <v>59</v>
      </c>
      <c r="E66" s="68"/>
      <c r="G66" s="63"/>
      <c r="H66" s="63"/>
    </row>
    <row r="67" spans="1:8" ht="15.75" customHeight="1">
      <c r="A67" s="72" t="s">
        <v>149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150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151</v>
      </c>
      <c r="B69" s="76" t="s">
        <v>85</v>
      </c>
      <c r="C69" s="95" t="str">
        <f>IF(E69&gt;0,"Предоставляется",0)</f>
        <v>Предоставляется</v>
      </c>
      <c r="D69" s="95" t="s">
        <v>55</v>
      </c>
      <c r="E69" s="94">
        <v>78586.009999999995</v>
      </c>
      <c r="F69" s="93" t="s">
        <v>173</v>
      </c>
      <c r="G69" s="65"/>
      <c r="H69" s="65"/>
    </row>
    <row r="70" spans="1:8" ht="15.75" customHeight="1">
      <c r="A70" s="72" t="s">
        <v>152</v>
      </c>
      <c r="B70" s="74" t="s">
        <v>37</v>
      </c>
      <c r="C70" s="97">
        <v>5643.52</v>
      </c>
      <c r="D70" s="93" t="s">
        <v>174</v>
      </c>
      <c r="E70" s="68"/>
      <c r="G70" s="63"/>
      <c r="H70" s="63"/>
    </row>
    <row r="71" spans="1:8" ht="15.75" customHeight="1">
      <c r="A71" s="72" t="s">
        <v>153</v>
      </c>
      <c r="B71" s="74" t="s">
        <v>38</v>
      </c>
      <c r="C71" s="85">
        <v>75282.44</v>
      </c>
      <c r="D71" s="93" t="s">
        <v>172</v>
      </c>
      <c r="E71" s="68"/>
      <c r="G71" s="63"/>
      <c r="H71" s="63"/>
    </row>
    <row r="72" spans="1:8" ht="15.75" customHeight="1">
      <c r="A72" s="72" t="s">
        <v>154</v>
      </c>
      <c r="B72" s="74" t="s">
        <v>39</v>
      </c>
      <c r="C72" s="92">
        <f>IF(E69-C71&lt;0,0,E69-C71)</f>
        <v>3303.5699999999924</v>
      </c>
      <c r="D72" s="79" t="s">
        <v>59</v>
      </c>
      <c r="E72" s="68"/>
      <c r="G72" s="63"/>
      <c r="H72" s="63"/>
    </row>
    <row r="73" spans="1:8" ht="15.75" customHeight="1">
      <c r="A73" s="72" t="s">
        <v>155</v>
      </c>
      <c r="B73" s="74" t="s">
        <v>40</v>
      </c>
      <c r="C73" s="92">
        <f>E69</f>
        <v>78586.009999999995</v>
      </c>
      <c r="D73" s="79" t="s">
        <v>59</v>
      </c>
      <c r="E73" s="68"/>
      <c r="G73" s="63"/>
      <c r="H73" s="63"/>
    </row>
    <row r="74" spans="1:8" ht="15.75" customHeight="1">
      <c r="A74" s="72" t="s">
        <v>156</v>
      </c>
      <c r="B74" s="74" t="s">
        <v>41</v>
      </c>
      <c r="C74" s="92">
        <f>E69</f>
        <v>78586.009999999995</v>
      </c>
      <c r="D74" s="79" t="s">
        <v>59</v>
      </c>
      <c r="E74" s="68"/>
      <c r="G74" s="63"/>
      <c r="H74" s="63"/>
    </row>
    <row r="75" spans="1:8" ht="15.75" customHeight="1">
      <c r="A75" s="72" t="s">
        <v>157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158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159</v>
      </c>
      <c r="B77" s="76" t="s">
        <v>86</v>
      </c>
      <c r="C77" s="95">
        <f>IF(E77&gt;0,"Предоставляется",0)</f>
        <v>0</v>
      </c>
      <c r="D77" s="95" t="s">
        <v>87</v>
      </c>
      <c r="E77" s="94">
        <v>0</v>
      </c>
      <c r="F77" s="93" t="s">
        <v>173</v>
      </c>
      <c r="G77" s="65"/>
      <c r="H77" s="65"/>
    </row>
    <row r="78" spans="1:8" ht="15.75" customHeight="1">
      <c r="A78" s="72" t="s">
        <v>160</v>
      </c>
      <c r="B78" s="74" t="s">
        <v>37</v>
      </c>
      <c r="C78" s="97">
        <v>0</v>
      </c>
      <c r="D78" s="93" t="s">
        <v>175</v>
      </c>
      <c r="E78" s="63"/>
      <c r="G78" s="63"/>
      <c r="H78" s="63"/>
    </row>
    <row r="79" spans="1:8" ht="15.75" customHeight="1">
      <c r="A79" s="72" t="s">
        <v>161</v>
      </c>
      <c r="B79" s="74" t="s">
        <v>38</v>
      </c>
      <c r="C79" s="85">
        <v>0</v>
      </c>
      <c r="D79" s="93" t="s">
        <v>172</v>
      </c>
      <c r="E79" s="63"/>
      <c r="G79" s="63"/>
      <c r="H79" s="63"/>
    </row>
    <row r="80" spans="1:8" ht="15.75" customHeight="1">
      <c r="A80" s="72" t="s">
        <v>162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163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164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165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166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176</v>
      </c>
      <c r="B2" s="58" t="s">
        <v>45</v>
      </c>
      <c r="C2" s="104">
        <v>6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177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178</v>
      </c>
      <c r="B4" s="58" t="s">
        <v>47</v>
      </c>
      <c r="C4" s="105">
        <v>129320.16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2020-03-19T02:45:56Z</dcterms:modified>
</cp:coreProperties>
</file>