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98" i="1" l="1"/>
  <c r="F134" i="1"/>
  <c r="A94" i="1"/>
  <c r="A95" i="1"/>
  <c r="A99" i="1"/>
  <c r="D118" i="1"/>
  <c r="A120" i="1"/>
  <c r="A124" i="1"/>
  <c r="A141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<sst xmlns="http://schemas.openxmlformats.org/spreadsheetml/2006/main" count="538" uniqueCount="192">
  <si>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</si>
  <si>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</si>
  <si>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</si>
  <si>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</si>
  <si>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</si>
  <si>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</si>
  <si>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</si>
  <si>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</si>
  <si>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</si>
  <si>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</si>
  <si>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</si>
  <si>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</si>
  <si>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</si>
  <si>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</si>
  <si>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</si>
  <si>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</si>
  <si>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</si>
  <si>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</si>
  <si>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</si>
  <si>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</si>
  <si>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</si>
  <si>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</si>
  <si>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</si>
  <si>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</si>
  <si>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</si>
  <si>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</si>
  <si>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</si>
  <si>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</si>
  <si>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</si>
  <si>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</si>
  <si>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</si>
  <si>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</si>
  <si>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</si>
  <si>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</si>
  <si>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</si>
  <si>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</si>
  <si>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</si>
  <si>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</si>
  <si>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</si>
  <si>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</si>
  <si>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</si>
  <si>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</si>
  <si>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</si>
  <si>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</si>
  <si>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</si>
  <si>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</si>
  <si>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</si>
  <si>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</si>
  <si>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</si>
  <si>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</si>
  <si>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</si>
  <si>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</si>
  <si>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</si>
  <si>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</si>
  <si>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</si>
  <si>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</si>
  <si>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</si>
  <si>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</si>
  <si>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</si>
  <si>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</si>
  <si>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</si>
  <si>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</si>
  <si>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</si>
  <si>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</si>
  <si>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</si>
  <si>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</si>
  <si>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</si>
  <si>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</si>
  <si>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</si>
  <si>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</si>
  <si>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</si>
  <si>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</si>
  <si>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</si>
  <si>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</si>
  <si>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</si>
  <si>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</si>
  <si>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</si>
  <si>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</si>
  <si>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</si>
  <si>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</si>
  <si>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</si>
  <si>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</si>
  <si>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</si>
  <si>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</si>
  <si>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</si>
  <si>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</si>
  <si>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</si>
  <si>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</si>
  <si>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</si>
  <si>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</si>
  <si>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</si>
  <si>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</si>
  <si>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</si>
  <si>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</si>
  <si>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</si>
  <si>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</si>
  <si>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</si>
  <si>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</si>
  <si>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</si>
  <si>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</si>
  <si>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</si>
  <si>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</si>
  <si>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</si>
  <si>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</si>
  <si>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</si>
  <si>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</si>
  <si>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</si>
  <si>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</si>
  <si>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</si>
  <si>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</si>
  <si>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</si>
  <si>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</si>
  <si>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</si>
  <si>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</si>
  <si>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</si>
  <si>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</si>
  <si>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</si>
  <si>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</si>
  <si>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</si>
  <si>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</si>
  <si>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</si>
  <si>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</si>
  <si>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</si>
  <si>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</si>
  <si>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</si>
  <si>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</si>
  <si>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</si>
  <si>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</si>
  <si>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</si>
  <si>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</si>
  <si>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</si>
  <si>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</si>
  <si>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</si>
  <si>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</si>
  <si>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</si>
  <si>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</si>
  <si>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</si>
  <si>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</si>
  <si>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</si>
  <si>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</si>
  <si>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</si>
  <si>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</si>
  <si>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</si>
  <si>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</si>
  <si>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</si>
  <si>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</si>
  <si>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</si>
  <si>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</si>
  <si>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</si>
  <si>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</si>
  <si>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</si>
  <si>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</si>
  <si>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</si>
  <si>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</si>
  <si>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</si>
  <si>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</si>
  <si>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</si>
  <si>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</si>
  <si>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</si>
  <si>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</si>
  <si>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</si>
  <si>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</si>
  <si>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</si>
  <si>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</si>
  <si>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</si>
  <si>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</si>
  <si>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</si>
  <si>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</si>
  <si>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</si>
  <si>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</si>
  <si>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</si>
  <si>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</si>
  <si>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</si>
  <si>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</si>
  <si>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</si>
  <si>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</si>
  <si>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</si>
  <si>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</si>
  <si>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</si>
  <si>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</si>
  <si>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</si>
  <si>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</si>
  <si>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</si>
  <si>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</si>
  <si>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ежегодно</t>
  </si>
  <si>
    <t>разово</t>
  </si>
  <si>
    <t>площадь дома</t>
  </si>
  <si>
    <t>Приобретение циркуляционного насоса на ГВС.</t>
  </si>
  <si>
    <t>счет №168 от 21.10.2019</t>
  </si>
  <si>
    <t>Отчет об исполнении договора управления многоквартирного дома 
Первомайский, 33/2 в части текущего ремонта</t>
  </si>
  <si>
    <t xml:space="preserve">  -  ремонт подъезда</t>
  </si>
  <si>
    <t xml:space="preserve">  -  замена освещения 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</si>
</sst>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Border="1" applyAlignment="1">
      <alignment horizontal="center"/>
    </xf>
    <xf numFmtId="0" fontId="2" fillId="0" borderId="0" xfId="5" applyFill="1" applyBorder="1" applyAlignment="1"/>
    <xf numFmtId="4" fontId="2" fillId="0" borderId="0" xfId="5" applyNumberFormat="1" applyBorder="1" applyAlignment="1"/>
    <xf numFmtId="0" fontId="1" fillId="6" borderId="0" xfId="2" applyFont="1" applyFill="1" applyBorder="1" applyAlignment="1"/>
    <xf numFmtId="0" fontId="17" fillId="6" borderId="0" xfId="2" applyFont="1" applyFill="1" applyBorder="1" applyAlignment="1">
      <alignment horizontal="center"/>
    </xf>
    <xf numFmtId="4" fontId="17" fillId="6" borderId="0" xfId="2" applyNumberFormat="1" applyFont="1" applyFill="1" applyBorder="1" applyAlignment="1">
      <alignment vertical="center"/>
    </xf>
    <xf numFmtId="0" fontId="0" fillId="6" borderId="0" xfId="0" applyFill="1" applyBorder="1"/>
    <xf numFmtId="0" fontId="1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4" fontId="17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B1" zoomScaleNormal="100" zoomScaleSheetLayoutView="100" workbookViewId="0">
      <selection activeCell="C224" sqref="C224:C2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3" t="s">
        <v>182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43466</v>
      </c>
      <c r="K4" s="112"/>
      <c r="L4" s="112"/>
      <c r="M4" s="112"/>
      <c r="N4" s="112"/>
    </row>
    <row r="5" spans="1:18">
      <c r="A5" s="1" t="s">
        <v>1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2"/>
      <c r="L8" s="154"/>
      <c r="M8" s="112"/>
      <c r="N8" s="112"/>
      <c r="O8" s="72" t="s">
        <v>88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2"/>
      <c r="L9" s="154"/>
      <c r="M9" s="112"/>
      <c r="N9" s="112"/>
      <c r="O9" s="72" t="s">
        <v>89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330432.53999999998</v>
      </c>
      <c r="K10" s="112"/>
      <c r="L10" s="154"/>
      <c r="M10" s="112"/>
      <c r="N10" s="112"/>
      <c r="O10" s="72" t="s">
        <v>90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506403.84600000002</v>
      </c>
      <c r="K11" s="112"/>
      <c r="L11" s="154"/>
      <c r="M11" s="112"/>
      <c r="N11" s="112"/>
      <c r="O11" s="72" t="s">
        <v>91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380175.75</v>
      </c>
      <c r="K12" s="112"/>
      <c r="L12" s="154"/>
      <c r="M12" s="112"/>
      <c r="N12" s="112"/>
      <c r="O12" s="72" t="s">
        <v>92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126228.09599999999</v>
      </c>
      <c r="K13" s="112"/>
      <c r="L13" s="154"/>
      <c r="M13" s="112"/>
      <c r="N13" s="112"/>
      <c r="O13" s="72" t="s">
        <v>93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2"/>
      <c r="L14" s="154"/>
      <c r="M14" s="112"/>
      <c r="N14" s="112"/>
      <c r="O14" s="72" t="s">
        <v>94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518131.84</v>
      </c>
      <c r="K15" s="112"/>
      <c r="L15" s="154"/>
      <c r="M15" s="112"/>
      <c r="N15" s="112"/>
      <c r="O15" s="72" t="s">
        <v>95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518131.84</v>
      </c>
      <c r="K16" s="112"/>
      <c r="L16" s="154"/>
      <c r="M16" s="112"/>
      <c r="N16" s="112"/>
      <c r="O16" s="72" t="s">
        <v>96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2"/>
      <c r="L17" s="154"/>
      <c r="M17" s="112"/>
      <c r="N17" s="112"/>
      <c r="O17" s="72" t="s">
        <v>97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2"/>
      <c r="L18" s="154"/>
      <c r="M18" s="112"/>
      <c r="N18" s="112"/>
      <c r="O18" s="72" t="s">
        <v>98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2"/>
      <c r="L19" s="154"/>
      <c r="M19" s="112"/>
      <c r="N19" s="112"/>
      <c r="O19" s="72" t="s">
        <v>99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2"/>
      <c r="L20" s="154"/>
      <c r="M20" s="112"/>
      <c r="N20" s="112"/>
      <c r="O20" s="72" t="s">
        <v>100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518131.84</v>
      </c>
      <c r="K21" s="112"/>
      <c r="L21" s="154"/>
      <c r="M21" s="112"/>
      <c r="N21" s="112"/>
      <c r="O21" s="72" t="s">
        <v>101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2"/>
      <c r="L22" s="154"/>
      <c r="M22" s="112"/>
      <c r="N22" s="112"/>
      <c r="O22" s="72" t="s">
        <v>102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2"/>
      <c r="L23" s="154"/>
      <c r="M23" s="112"/>
      <c r="N23" s="112"/>
      <c r="O23" s="72" t="s">
        <v>103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318704.54599999991</v>
      </c>
      <c r="K24" s="112"/>
      <c r="L24" s="154"/>
      <c r="M24" s="112"/>
      <c r="N24" s="112"/>
      <c r="O24" s="72" t="s">
        <v>104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37" t="s">
        <v>19</v>
      </c>
      <c r="B27" s="137"/>
      <c r="C27" s="137"/>
      <c r="D27" s="137"/>
      <c r="E27" s="137"/>
      <c r="F27" s="137" t="s">
        <v>20</v>
      </c>
      <c r="G27" s="137"/>
      <c r="H27" s="5" t="s">
        <v>57</v>
      </c>
      <c r="I27" s="137" t="s">
        <v>21</v>
      </c>
      <c r="J27" s="137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70787.64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1" t="str">
        <f>ПТО!A40</f>
        <v>Работы по содержанию лифта (лифтов)</v>
      </c>
      <c r="B29" s="131"/>
      <c r="C29" s="131"/>
      <c r="D29" s="131"/>
      <c r="E29" s="131"/>
      <c r="F29" s="132">
        <f>VLOOKUP(A29,ПТО!$A$39:$D$53,2,FALSE)</f>
        <v>67907.520000000004</v>
      </c>
      <c r="G29" s="132"/>
      <c r="H29" s="42" t="str">
        <f>VLOOKUP(A29,ПТО!$A$39:$D$53,3,FALSE)</f>
        <v>Ежемесячно</v>
      </c>
      <c r="I29" s="133">
        <f>VLOOKUP(A29,ПТО!$A$39:$D$53,4,FALSE)</f>
        <v>12</v>
      </c>
      <c r="J29" s="133"/>
      <c r="K29" s="112"/>
      <c r="L29" s="155"/>
      <c r="M29" s="112"/>
      <c r="N29" s="112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2">
        <f>VLOOKUP(A30,ПТО!$A$39:$D$53,2,FALSE)</f>
        <v>43141.2</v>
      </c>
      <c r="G30" s="132"/>
      <c r="H30" s="42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2"/>
      <c r="L30" s="15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31956.48</v>
      </c>
      <c r="G31" s="132"/>
      <c r="H31" s="42" t="str">
        <f>VLOOKUP(A31,ПТО!$A$39:$D$53,3,FALSE)</f>
        <v>Ежемесячно</v>
      </c>
      <c r="I31" s="133">
        <f>VLOOKUP(A31,ПТО!$A$39:$D$53,4,FALSE)</f>
        <v>12</v>
      </c>
      <c r="J31" s="133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2" t="e">
        <f>VLOOKUP(A32,ПТО!$A$39:$D$53,3,FALSE)</f>
        <v>#N/A</v>
      </c>
      <c r="I32" s="133" t="e">
        <f>VLOOKUP(A32,ПТО!$A$39:$D$53,4,FALSE)</f>
        <v>#N/A</v>
      </c>
      <c r="J32" s="133"/>
      <c r="K32" s="112"/>
      <c r="L32" s="155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10918.44</v>
      </c>
      <c r="G33" s="132"/>
      <c r="H33" s="42" t="str">
        <f>VLOOKUP(A33,ПТО!$A$39:$D$53,3,FALSE)</f>
        <v>Круглосуточно</v>
      </c>
      <c r="I33" s="133">
        <f>VLOOKUP(A33,ПТО!$A$39:$D$53,4,FALSE)</f>
        <v>12</v>
      </c>
      <c r="J33" s="133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48201</v>
      </c>
      <c r="G34" s="132"/>
      <c r="H34" s="42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31"/>
      <c r="C35" s="131"/>
      <c r="D35" s="131"/>
      <c r="E35" s="131"/>
      <c r="F35" s="132">
        <f>VLOOKUP(A35,ПТО!$A$39:$D$53,2,FALSE)</f>
        <v>106255.32</v>
      </c>
      <c r="G35" s="132"/>
      <c r="H35" s="42" t="str">
        <f>VLOOKUP(A35,ПТО!$A$39:$D$53,3,FALSE)</f>
        <v>Ежемесячно</v>
      </c>
      <c r="I35" s="133">
        <f>VLOOKUP(A35,ПТО!$A$39:$D$53,4,FALSE)</f>
        <v>12</v>
      </c>
      <c r="J35" s="133"/>
      <c r="K35" s="112"/>
      <c r="L35" s="155"/>
      <c r="M35" s="118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2" t="e">
        <f>VLOOKUP(A36,ПТО!$A$39:$D$53,3,FALSE)</f>
        <v>#N/A</v>
      </c>
      <c r="I36" s="133" t="e">
        <f>VLOOKUP(A36,ПТО!$A$39:$D$53,4,FALSE)</f>
        <v>#N/A</v>
      </c>
      <c r="J36" s="133"/>
      <c r="K36" s="112"/>
      <c r="L36" s="155"/>
      <c r="M36" s="118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2" t="e">
        <f>VLOOKUP(A37,ПТО!$A$39:$D$53,3,FALSE)</f>
        <v>#N/A</v>
      </c>
      <c r="I37" s="133" t="e">
        <f>VLOOKUP(A37,ПТО!$A$39:$D$53,4,FALSE)</f>
        <v>#N/A</v>
      </c>
      <c r="J37" s="133"/>
      <c r="K37" s="112"/>
      <c r="L37" s="155"/>
      <c r="M37" s="118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2" t="e">
        <f>VLOOKUP(A38,ПТО!$A$39:$D$53,3,FALSE)</f>
        <v>#N/A</v>
      </c>
      <c r="I38" s="133" t="e">
        <f>VLOOKUP(A38,ПТО!$A$39:$D$53,4,FALSE)</f>
        <v>#N/A</v>
      </c>
      <c r="J38" s="133"/>
      <c r="K38" s="112"/>
      <c r="L38" s="155"/>
      <c r="M38" s="118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2" t="e">
        <f>VLOOKUP(A39,ПТО!$A$39:$D$53,3,FALSE)</f>
        <v>#N/A</v>
      </c>
      <c r="I39" s="133" t="e">
        <f>VLOOKUP(A39,ПТО!$A$39:$D$53,4,FALSE)</f>
        <v>#N/A</v>
      </c>
      <c r="J39" s="133"/>
      <c r="K39" s="112"/>
      <c r="L39" s="155"/>
      <c r="M39" s="118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2" t="e">
        <f>VLOOKUP(A40,ПТО!$A$39:$D$53,3,FALSE)</f>
        <v>#N/A</v>
      </c>
      <c r="I40" s="133" t="e">
        <f>VLOOKUP(A40,ПТО!$A$39:$D$53,4,FALSE)</f>
        <v>#N/A</v>
      </c>
      <c r="J40" s="133"/>
      <c r="K40" s="112"/>
      <c r="L40" s="155"/>
      <c r="M40" s="118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2" t="e">
        <f>VLOOKUP(A41,ПТО!$A$39:$D$53,3,FALSE)</f>
        <v>#N/A</v>
      </c>
      <c r="I41" s="133" t="e">
        <f>VLOOKUP(A41,ПТО!$A$39:$D$53,4,FALSE)</f>
        <v>#N/A</v>
      </c>
      <c r="J41" s="133"/>
      <c r="K41" s="112"/>
      <c r="L41" s="155"/>
      <c r="M41" s="118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2" t="e">
        <f>VLOOKUP(A42,ПТО!$A$39:$D$53,3,FALSE)</f>
        <v>#N/A</v>
      </c>
      <c r="I42" s="133" t="e">
        <f>VLOOKUP(A42,ПТО!$A$39:$D$53,4,FALSE)</f>
        <v>#N/A</v>
      </c>
      <c r="J42" s="133"/>
      <c r="K42" s="112"/>
      <c r="L42" s="155"/>
      <c r="M42" s="118"/>
      <c r="N42" s="112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Техническое освидетельствование лифта.</v>
      </c>
      <c r="B43" s="131"/>
      <c r="C43" s="131"/>
      <c r="D43" s="131"/>
      <c r="E43" s="131"/>
      <c r="F43" s="132">
        <f>VLOOKUP(A43,ПТО!$A$2:$D$31,4,FALSE)</f>
        <v>8100</v>
      </c>
      <c r="G43" s="132"/>
      <c r="H43" s="19" t="str">
        <f>VLOOKUP(A43,ПТО!$A$2:$D$31,2,FALSE)</f>
        <v>ежегодно</v>
      </c>
      <c r="I43" s="133">
        <f>VLOOKUP(A43,ПТО!$A$2:$D$31,3,FALSE)</f>
        <v>1</v>
      </c>
      <c r="J43" s="133"/>
      <c r="K43" s="112"/>
      <c r="L43" s="155"/>
      <c r="M43" s="118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1" t="str">
        <f>ПТО!A3</f>
        <v>Приобретение циркуляционного насоса на ГВС.</v>
      </c>
      <c r="B44" s="131"/>
      <c r="C44" s="131"/>
      <c r="D44" s="131"/>
      <c r="E44" s="131"/>
      <c r="F44" s="132">
        <f>VLOOKUP(A44,ПТО!$A$2:$D$31,4,FALSE)</f>
        <v>5239.43</v>
      </c>
      <c r="G44" s="132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2"/>
      <c r="L44" s="155"/>
      <c r="M44" s="118"/>
      <c r="N44" s="112"/>
      <c r="O44" s="23" t="str">
        <f t="shared" si="1"/>
        <v>Приобретение циркуляционного насоса на ГВС.</v>
      </c>
      <c r="R44" s="22" t="s">
        <v>76</v>
      </c>
    </row>
    <row r="45" spans="1:18" ht="51" hidden="1" customHeight="1" outlineLevel="1">
      <c r="A45" s="131">
        <f>ПТО!A4</f>
        <v>0</v>
      </c>
      <c r="B45" s="131"/>
      <c r="C45" s="131"/>
      <c r="D45" s="131"/>
      <c r="E45" s="131"/>
      <c r="F45" s="132" t="e">
        <f>VLOOKUP(A45,ПТО!$A$2:$D$31,4,FALSE)</f>
        <v>#N/A</v>
      </c>
      <c r="G45" s="132"/>
      <c r="H45" s="25" t="e">
        <f>VLOOKUP(A45,ПТО!$A$2:$D$31,2,FALSE)</f>
        <v>#N/A</v>
      </c>
      <c r="I45" s="133" t="e">
        <f>VLOOKUP(A45,ПТО!$A$2:$D$31,3,FALSE)</f>
        <v>#N/A</v>
      </c>
      <c r="J45" s="133"/>
      <c r="K45" s="112"/>
      <c r="L45" s="155"/>
      <c r="M45" s="118"/>
      <c r="N45" s="112"/>
      <c r="O45" s="23">
        <f t="shared" si="1"/>
        <v>0</v>
      </c>
      <c r="R45" s="22" t="s">
        <v>76</v>
      </c>
    </row>
    <row r="46" spans="1:18" ht="51" hidden="1" customHeight="1" outlineLevel="1">
      <c r="A46" s="131">
        <f>ПТО!A5</f>
        <v>0</v>
      </c>
      <c r="B46" s="131"/>
      <c r="C46" s="131"/>
      <c r="D46" s="131"/>
      <c r="E46" s="131"/>
      <c r="F46" s="132" t="e">
        <f>VLOOKUP(A46,ПТО!$A$2:$D$31,4,FALSE)</f>
        <v>#N/A</v>
      </c>
      <c r="G46" s="132"/>
      <c r="H46" s="25" t="e">
        <f>VLOOKUP(A46,ПТО!$A$2:$D$31,2,FALSE)</f>
        <v>#N/A</v>
      </c>
      <c r="I46" s="133" t="e">
        <f>VLOOKUP(A46,ПТО!$A$2:$D$31,3,FALSE)</f>
        <v>#N/A</v>
      </c>
      <c r="J46" s="133"/>
      <c r="K46" s="112"/>
      <c r="L46" s="155"/>
      <c r="M46" s="118"/>
      <c r="N46" s="112"/>
      <c r="O46" s="23">
        <f t="shared" si="1"/>
        <v>0</v>
      </c>
      <c r="R46" s="22" t="s">
        <v>76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2" t="e">
        <f>VLOOKUP(A47,ПТО!$A$2:$D$31,4,FALSE)</f>
        <v>#N/A</v>
      </c>
      <c r="G47" s="132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2"/>
      <c r="L47" s="155"/>
      <c r="M47" s="118"/>
      <c r="N47" s="112"/>
      <c r="O47" s="23">
        <f t="shared" si="1"/>
        <v>0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2"/>
      <c r="L48" s="155"/>
      <c r="M48" s="118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2"/>
      <c r="L49" s="155"/>
      <c r="M49" s="118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2"/>
      <c r="L50" s="155"/>
      <c r="M50" s="118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2"/>
      <c r="L51" s="155"/>
      <c r="M51" s="118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2"/>
      <c r="L52" s="155"/>
      <c r="M52" s="118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2"/>
      <c r="L53" s="155"/>
      <c r="M53" s="118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2"/>
      <c r="L54" s="155"/>
      <c r="M54" s="118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2"/>
      <c r="L55" s="155"/>
      <c r="M55" s="118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2"/>
      <c r="L56" s="155"/>
      <c r="M56" s="118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2"/>
      <c r="L57" s="155"/>
      <c r="M57" s="118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2"/>
      <c r="L58" s="155"/>
      <c r="M58" s="118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2"/>
      <c r="L59" s="155"/>
      <c r="M59" s="118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2"/>
      <c r="L60" s="155"/>
      <c r="M60" s="118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2"/>
      <c r="L61" s="155"/>
      <c r="M61" s="118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2"/>
      <c r="L62" s="155"/>
      <c r="M62" s="118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2"/>
      <c r="L63" s="155"/>
      <c r="M63" s="118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2"/>
      <c r="L64" s="155"/>
      <c r="M64" s="118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2"/>
      <c r="L65" s="155"/>
      <c r="M65" s="118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2"/>
      <c r="L66" s="155"/>
      <c r="M66" s="118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2"/>
      <c r="L67" s="155"/>
      <c r="M67" s="118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2"/>
      <c r="L68" s="155"/>
      <c r="M68" s="118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2"/>
      <c r="L69" s="155"/>
      <c r="M69" s="118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2"/>
      <c r="L70" s="155"/>
      <c r="M70" s="118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18"/>
      <c r="L71" s="155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2"/>
      <c r="L72" s="155"/>
      <c r="M72" s="118"/>
      <c r="N72" s="112"/>
      <c r="O72" s="23">
        <f t="shared" si="1"/>
        <v>0</v>
      </c>
      <c r="R72" s="22" t="s">
        <v>76</v>
      </c>
    </row>
    <row r="73" spans="1:16384">
      <c r="A73" s="107" t="s">
        <v>180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2"/>
      <c r="L75" s="138"/>
      <c r="M75" s="112"/>
      <c r="N75" s="112"/>
      <c r="O75" s="72" t="s">
        <v>105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2"/>
      <c r="L76" s="138"/>
      <c r="M76" s="112"/>
      <c r="N76" s="112"/>
      <c r="O76" s="72" t="s">
        <v>106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2"/>
      <c r="L77" s="138"/>
      <c r="M77" s="112"/>
      <c r="N77" s="112"/>
      <c r="O77" s="72" t="s">
        <v>107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99">
        <f>VLOOKUP(O78,АО,3,FALSE)</f>
        <v>0</v>
      </c>
      <c r="K78" s="112"/>
      <c r="L78" s="138"/>
      <c r="M78" s="112"/>
      <c r="N78" s="112"/>
      <c r="O78" s="72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9">
        <f t="shared" ref="J81:J90" si="2">VLOOKUP(O81,АО,3,FALSE)</f>
        <v>0</v>
      </c>
      <c r="K81" s="112"/>
      <c r="L81" s="156"/>
      <c r="M81" s="112"/>
      <c r="N81" s="112"/>
      <c r="O81" s="72" t="s">
        <v>109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9">
        <f t="shared" si="2"/>
        <v>0</v>
      </c>
      <c r="K82" s="112"/>
      <c r="L82" s="156"/>
      <c r="M82" s="112"/>
      <c r="N82" s="112"/>
      <c r="O82" s="72" t="s">
        <v>110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99">
        <f t="shared" si="2"/>
        <v>96604.15</v>
      </c>
      <c r="K83" s="112"/>
      <c r="L83" s="156"/>
      <c r="M83" s="112"/>
      <c r="N83" s="112"/>
      <c r="O83" s="72" t="s">
        <v>111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99">
        <f t="shared" si="2"/>
        <v>0</v>
      </c>
      <c r="K84" s="112"/>
      <c r="L84" s="156"/>
      <c r="M84" s="112"/>
      <c r="N84" s="112"/>
      <c r="O84" s="72" t="s">
        <v>112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99">
        <f t="shared" si="2"/>
        <v>0</v>
      </c>
      <c r="K85" s="112"/>
      <c r="L85" s="156"/>
      <c r="M85" s="112"/>
      <c r="N85" s="112"/>
      <c r="O85" s="72" t="s">
        <v>113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99">
        <f t="shared" si="2"/>
        <v>83846.87</v>
      </c>
      <c r="K86" s="112"/>
      <c r="L86" s="156"/>
      <c r="M86" s="112"/>
      <c r="N86" s="112"/>
      <c r="O86" s="72" t="s">
        <v>114</v>
      </c>
    </row>
    <row r="87" spans="1:15" ht="18.75" customHeight="1" outlineLevel="1">
      <c r="A87" s="146" t="s">
        <v>27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2"/>
      <c r="L87" s="156"/>
      <c r="M87" s="112"/>
      <c r="N87" s="112"/>
      <c r="O87" s="72" t="s">
        <v>115</v>
      </c>
    </row>
    <row r="88" spans="1:15" ht="18.75" customHeight="1" outlineLevel="1">
      <c r="A88" s="146" t="s">
        <v>28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2"/>
      <c r="L88" s="156"/>
      <c r="M88" s="112"/>
      <c r="N88" s="112"/>
      <c r="O88" s="72" t="s">
        <v>116</v>
      </c>
    </row>
    <row r="89" spans="1:15" ht="18.75" customHeight="1" outlineLevel="1">
      <c r="A89" s="146" t="s">
        <v>29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2"/>
      <c r="L89" s="156"/>
      <c r="M89" s="112"/>
      <c r="N89" s="112"/>
      <c r="O89" s="72" t="s">
        <v>117</v>
      </c>
    </row>
    <row r="90" spans="1:15" ht="18.75" customHeight="1" outlineLevel="1">
      <c r="A90" s="146" t="s">
        <v>30</v>
      </c>
      <c r="B90" s="147"/>
      <c r="C90" s="147"/>
      <c r="D90" s="147"/>
      <c r="E90" s="147"/>
      <c r="F90" s="147"/>
      <c r="G90" s="147"/>
      <c r="H90" s="147"/>
      <c r="I90" s="148"/>
      <c r="J90" s="99">
        <f t="shared" si="2"/>
        <v>0</v>
      </c>
      <c r="K90" s="112"/>
      <c r="L90" s="156"/>
      <c r="M90" s="112"/>
      <c r="N90" s="112"/>
      <c r="O90" s="72" t="s">
        <v>118</v>
      </c>
    </row>
    <row r="91" spans="1:15">
      <c r="A91" s="107" t="s">
        <v>180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0" t="s">
        <v>48</v>
      </c>
      <c r="B93" s="140"/>
      <c r="C93" s="140"/>
      <c r="D93" s="143" t="s">
        <v>49</v>
      </c>
      <c r="E93" s="143"/>
      <c r="F93" s="10" t="s">
        <v>50</v>
      </c>
      <c r="G93" s="140" t="s">
        <v>51</v>
      </c>
      <c r="H93" s="140"/>
      <c r="I93" s="140"/>
      <c r="J93" s="140"/>
      <c r="K93" s="112"/>
      <c r="L93" s="112"/>
      <c r="M93" s="112"/>
      <c r="N93" s="112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124648.31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113834.07</v>
      </c>
      <c r="L95" s="157"/>
      <c r="O95" s="1" t="s">
        <v>119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140898.6</v>
      </c>
      <c r="L96" s="157"/>
      <c r="O96" s="1" t="s">
        <v>120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0</v>
      </c>
      <c r="L97" s="157"/>
      <c r="O97" s="1" t="s">
        <v>121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124648.31</v>
      </c>
      <c r="L98" s="157"/>
      <c r="O98" s="1" t="s">
        <v>122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124648.31</v>
      </c>
      <c r="L99" s="157"/>
      <c r="O99" s="1" t="s">
        <v>123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124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125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60071.15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4313.91</v>
      </c>
      <c r="L103" s="157"/>
      <c r="O103" s="1" t="s">
        <v>128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63705.919999999998</v>
      </c>
      <c r="L104" s="157"/>
      <c r="O104" s="1" t="s">
        <v>129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0</v>
      </c>
      <c r="L105" s="157"/>
      <c r="O105" s="1" t="s">
        <v>130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60071.15</v>
      </c>
      <c r="L106" s="157"/>
      <c r="O106" s="1" t="s">
        <v>131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60071.15</v>
      </c>
      <c r="L107" s="157"/>
      <c r="O107" s="1" t="s">
        <v>132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133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134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103083.1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6909.05</v>
      </c>
      <c r="L111" s="157"/>
      <c r="O111" s="1" t="s">
        <v>136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109420.3</v>
      </c>
      <c r="L112" s="157"/>
      <c r="O112" s="1" t="s">
        <v>137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0</v>
      </c>
      <c r="L113" s="157"/>
      <c r="O113" s="1" t="s">
        <v>138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103083.1</v>
      </c>
      <c r="L114" s="157"/>
      <c r="O114" s="1" t="s">
        <v>139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103083.1</v>
      </c>
      <c r="L115" s="157"/>
      <c r="O115" s="1" t="s">
        <v>140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141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142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94353.57</v>
      </c>
      <c r="H118" s="142"/>
      <c r="I118" s="142"/>
      <c r="J118" s="142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174.62</v>
      </c>
      <c r="L119" s="49"/>
      <c r="O119" s="1" t="s">
        <v>144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79149.27</v>
      </c>
      <c r="L120" s="49"/>
      <c r="O120" s="1" t="s">
        <v>145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15204.300000000003</v>
      </c>
      <c r="L121" s="49"/>
      <c r="O121" s="1" t="s">
        <v>146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94353.57</v>
      </c>
      <c r="L122" s="49"/>
      <c r="O122" s="1" t="s">
        <v>147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94353.57</v>
      </c>
      <c r="L123" s="49"/>
      <c r="O123" s="1" t="s">
        <v>148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150</v>
      </c>
    </row>
    <row r="126" spans="1:15" ht="32.25" hidden="1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34188.080000000002</v>
      </c>
      <c r="H126" s="142"/>
      <c r="I126" s="142"/>
      <c r="J126" s="142"/>
      <c r="L126" s="49"/>
    </row>
    <row r="127" spans="1:15" ht="32.25" hidden="1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2455.16</v>
      </c>
      <c r="L127" s="49"/>
      <c r="O127" s="1" t="s">
        <v>152</v>
      </c>
    </row>
    <row r="128" spans="1:15" ht="32.25" hidden="1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35927.4</v>
      </c>
      <c r="L128" s="49"/>
      <c r="O128" s="1" t="s">
        <v>153</v>
      </c>
    </row>
    <row r="129" spans="1:15" ht="32.25" hidden="1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0</v>
      </c>
      <c r="L129" s="49"/>
      <c r="O129" s="1" t="s">
        <v>154</v>
      </c>
    </row>
    <row r="130" spans="1:15" ht="32.25" hidden="1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34188.080000000002</v>
      </c>
      <c r="L130" s="49"/>
      <c r="O130" s="1" t="s">
        <v>155</v>
      </c>
    </row>
    <row r="131" spans="1:15" ht="32.25" hidden="1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34188.080000000002</v>
      </c>
      <c r="L131" s="49"/>
      <c r="O131" s="1" t="s">
        <v>156</v>
      </c>
    </row>
    <row r="132" spans="1:15" ht="32.25" hidden="1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157</v>
      </c>
    </row>
    <row r="133" spans="1:15" ht="32.25" hidden="1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158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160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161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162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163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164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165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</v>
      </c>
      <c r="O144" t="s">
        <v>176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9" t="s">
        <v>179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47924.01</v>
      </c>
      <c r="O146" t="s">
        <v>178</v>
      </c>
    </row>
    <row r="149" spans="1:15" ht="52.5" customHeight="1">
      <c r="A149" s="135" t="s">
        <v>189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4" t="s">
        <v>71</v>
      </c>
      <c r="B154" s="134"/>
      <c r="C154" s="134"/>
      <c r="D154" s="134"/>
      <c r="E154" s="27">
        <f>ПТО!G1</f>
        <v>-161551.88</v>
      </c>
    </row>
    <row r="155" spans="1:15" ht="34.5" customHeight="1">
      <c r="A155" s="136" t="s">
        <v>72</v>
      </c>
      <c r="B155" s="136"/>
      <c r="C155" s="136"/>
      <c r="D155" s="136"/>
      <c r="E155" s="28">
        <f>J13</f>
        <v>126228.09599999999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19</v>
      </c>
      <c r="B157" s="137"/>
      <c r="C157" s="137"/>
      <c r="D157" s="137"/>
      <c r="E157" s="137"/>
      <c r="F157" s="137" t="s">
        <v>20</v>
      </c>
      <c r="G157" s="137"/>
      <c r="H157" s="20" t="s">
        <v>57</v>
      </c>
      <c r="I157" s="137" t="s">
        <v>21</v>
      </c>
      <c r="J157" s="137"/>
    </row>
    <row r="158" spans="1:15" ht="29.25" customHeight="1">
      <c r="A158" s="131" t="str">
        <f t="shared" ref="A158:A163" si="14">IF(N158&gt;0,N158,0)</f>
        <v>Техническое освидетельствование лифта.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8100</v>
      </c>
      <c r="G158" s="132"/>
      <c r="H158" s="24" t="str">
        <f t="shared" ref="H158:H187" si="16">VLOOKUP(A158,$A$28:$J$72,8,FALSE)</f>
        <v>ежегодно</v>
      </c>
      <c r="I158" s="133">
        <f t="shared" ref="I158:I161" si="17">VLOOKUP(A158,$A$28:$J$72,9,FALSE)</f>
        <v>1</v>
      </c>
      <c r="J158" s="133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1" t="str">
        <f t="shared" si="14"/>
        <v>Приобретение циркуляционного насоса на ГВС.</v>
      </c>
      <c r="B159" s="131"/>
      <c r="C159" s="131"/>
      <c r="D159" s="131"/>
      <c r="E159" s="131"/>
      <c r="F159" s="132">
        <f t="shared" si="15"/>
        <v>5239.43</v>
      </c>
      <c r="G159" s="132"/>
      <c r="H159" s="24" t="str">
        <f t="shared" si="16"/>
        <v>разово</v>
      </c>
      <c r="I159" s="133">
        <f t="shared" si="17"/>
        <v>1</v>
      </c>
      <c r="J159" s="133"/>
      <c r="M159" s="22" t="s">
        <v>76</v>
      </c>
      <c r="N159" s="1" t="str">
        <v>Приобретение циркуляционного насоса на ГВС.</v>
      </c>
    </row>
    <row r="160" spans="1:15" ht="28.5" hidden="1" customHeight="1">
      <c r="A160" s="131">
        <f t="shared" si="14"/>
        <v>0</v>
      </c>
      <c r="B160" s="131"/>
      <c r="C160" s="131"/>
      <c r="D160" s="131"/>
      <c r="E160" s="131"/>
      <c r="F160" s="132">
        <f t="shared" si="15"/>
        <v>0</v>
      </c>
      <c r="G160" s="132"/>
      <c r="H160" s="24" t="e">
        <f t="shared" si="16"/>
        <v>#N/A</v>
      </c>
      <c r="I160" s="133" t="e">
        <f t="shared" si="17"/>
        <v>#N/A</v>
      </c>
      <c r="J160" s="133"/>
      <c r="M160" s="22" t="s">
        <v>76</v>
      </c>
      <c r="N160" s="1">
        <v>0</v>
      </c>
    </row>
    <row r="161" spans="1:14" ht="28.5" hidden="1" customHeight="1">
      <c r="A161" s="131">
        <f>IF(N161&gt;0,N161,0)</f>
        <v>0</v>
      </c>
      <c r="B161" s="131"/>
      <c r="C161" s="131"/>
      <c r="D161" s="131"/>
      <c r="E161" s="131"/>
      <c r="F161" s="132">
        <f t="shared" si="15"/>
        <v>0</v>
      </c>
      <c r="G161" s="132"/>
      <c r="H161" s="24" t="e">
        <f t="shared" si="16"/>
        <v>#N/A</v>
      </c>
      <c r="I161" s="133" t="e">
        <f t="shared" si="17"/>
        <v>#N/A</v>
      </c>
      <c r="J161" s="133"/>
      <c r="M161" s="22" t="s">
        <v>76</v>
      </c>
      <c r="N161" s="1">
        <v>0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2">
        <f t="shared" si="15"/>
        <v>0</v>
      </c>
      <c r="G162" s="132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76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76</v>
      </c>
      <c r="N187" s="1">
        <v>0</v>
      </c>
    </row>
    <row r="188" spans="1:14" ht="29.25" customHeight="1">
      <c r="A188" s="107" t="s">
        <v>180</v>
      </c>
    </row>
    <row r="189" spans="1:14" ht="29.25" customHeight="1">
      <c r="A189" s="107" t="s">
        <v>180</v>
      </c>
    </row>
    <row r="190" spans="1:14" ht="36.75" customHeight="1">
      <c r="A190" s="134" t="s">
        <v>73</v>
      </c>
      <c r="B190" s="134"/>
      <c r="C190" s="134"/>
      <c r="D190" s="134"/>
      <c r="E190" s="27">
        <f>SUM(F158:G187)</f>
        <v>13339.43</v>
      </c>
    </row>
    <row r="191" spans="1:14" ht="51.75" customHeight="1">
      <c r="A191" s="134" t="s">
        <v>74</v>
      </c>
      <c r="B191" s="134"/>
      <c r="C191" s="134"/>
      <c r="D191" s="134"/>
      <c r="E191" s="27">
        <f>E190+E154-E155</f>
        <v>-274440.54599999997</v>
      </c>
    </row>
    <row r="192" spans="1:14">
      <c r="A192" s="107" t="s">
        <v>180</v>
      </c>
    </row>
    <row r="193" spans="1:10" ht="62.25" customHeight="1">
      <c r="A193" s="159" t="s">
        <v>78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1">
        <f>ПТО!G12</f>
        <v>1200</v>
      </c>
      <c r="I194" s="52" t="s">
        <v>80</v>
      </c>
    </row>
    <row r="195" spans="1:10" ht="18.75" customHeight="1">
      <c r="A195" s="158" t="str">
        <f>ПТО!F13</f>
        <v xml:space="preserve">  -  техническое освидетельствование лифта</v>
      </c>
      <c r="B195" s="158"/>
      <c r="C195" s="158"/>
      <c r="D195" s="158"/>
      <c r="E195" s="158"/>
      <c r="F195" s="158"/>
      <c r="G195" s="158"/>
      <c r="H195" s="51">
        <f>ПТО!G13</f>
        <v>8100</v>
      </c>
      <c r="I195" s="52" t="s">
        <v>80</v>
      </c>
    </row>
    <row r="196" spans="1:10" ht="18.75" customHeight="1">
      <c r="A196" s="158" t="str">
        <f>ПТО!F14</f>
        <v xml:space="preserve">  -  ремонт подъезда</v>
      </c>
      <c r="B196" s="158"/>
      <c r="C196" s="158"/>
      <c r="D196" s="158"/>
      <c r="E196" s="158"/>
      <c r="F196" s="158"/>
      <c r="G196" s="158"/>
      <c r="H196" s="51">
        <f>ПТО!G14</f>
        <v>230000</v>
      </c>
      <c r="I196" s="52" t="s">
        <v>80</v>
      </c>
    </row>
    <row r="197" spans="1:10" ht="18.75" customHeight="1">
      <c r="A197" s="158" t="str">
        <f>ПТО!F15</f>
        <v xml:space="preserve">  -  замена освещения МОП</v>
      </c>
      <c r="B197" s="158"/>
      <c r="C197" s="158"/>
      <c r="D197" s="158"/>
      <c r="E197" s="158"/>
      <c r="F197" s="158"/>
      <c r="G197" s="158"/>
      <c r="H197" s="51">
        <f>ПТО!G15</f>
        <v>35000</v>
      </c>
      <c r="I197" s="52" t="s">
        <v>80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1">
        <f>ПТО!G16</f>
        <v>0</v>
      </c>
      <c r="I198" s="54" t="s">
        <v>80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1">
        <f>ПТО!G17</f>
        <v>0</v>
      </c>
      <c r="I199" s="52" t="s">
        <v>80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1">
        <f>ПТО!G18</f>
        <v>0</v>
      </c>
      <c r="I200" s="52" t="s">
        <v>80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1">
        <f>ПТО!G19</f>
        <v>0</v>
      </c>
      <c r="I201" s="52" t="s">
        <v>80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1">
        <f>ПТО!G20</f>
        <v>0</v>
      </c>
      <c r="I202" s="52" t="s">
        <v>80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1">
        <f>ПТО!G21</f>
        <v>0</v>
      </c>
      <c r="I203" s="52" t="s">
        <v>80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1">
        <f>ПТО!G22</f>
        <v>0</v>
      </c>
      <c r="I204" s="52" t="s">
        <v>80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1">
        <f>ПТО!G23</f>
        <v>0</v>
      </c>
      <c r="I205" s="52" t="s">
        <v>80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1">
        <f>ПТО!G24</f>
        <v>0</v>
      </c>
      <c r="I206" s="52" t="s">
        <v>80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1">
        <f>ПТО!G25</f>
        <v>0</v>
      </c>
      <c r="I207" s="52" t="s">
        <v>80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1">
        <f>ПТО!G26</f>
        <v>0</v>
      </c>
      <c r="I208" s="52" t="s">
        <v>80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1">
        <f>ПТО!G27</f>
        <v>0</v>
      </c>
      <c r="I209" s="52" t="s">
        <v>80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1">
        <f>ПТО!G28</f>
        <v>0</v>
      </c>
      <c r="I210" s="52" t="s">
        <v>80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1">
        <f>ПТО!G29</f>
        <v>0</v>
      </c>
      <c r="I211" s="52" t="s">
        <v>80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1">
        <f>ПТО!G30</f>
        <v>0</v>
      </c>
      <c r="I212" s="52" t="s">
        <v>80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1">
        <f>ПТО!G31</f>
        <v>0</v>
      </c>
      <c r="I213" s="52" t="s">
        <v>80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274300</v>
      </c>
      <c r="I214" s="58" t="s">
        <v>83</v>
      </c>
    </row>
  </sheetData>
  <sheetProtection algorithmName="SHA-512" hashValue="4hlWQys/BoqqkSlKQgnYp5HQBDEhdhjvcxFKY71eJ0+ovv85D54QZWNkB0+DO6oZmuMqANrps2qcDs251P9P9w==" saltValue="xxwT/fhh1yL6t5zOFkxfuQ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" workbookViewId="0">
      <selection activeCell="F16" sqref="F16:G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-161551.88</f>
        <v>-161551.88</v>
      </c>
    </row>
    <row r="2" spans="1:12" ht="18.75" customHeight="1">
      <c r="A2" s="121" t="s">
        <v>77</v>
      </c>
      <c r="B2" s="120" t="s">
        <v>184</v>
      </c>
      <c r="C2" s="120">
        <v>1</v>
      </c>
      <c r="D2" s="122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187</v>
      </c>
      <c r="B3" s="124" t="s">
        <v>185</v>
      </c>
      <c r="C3" s="124">
        <v>1</v>
      </c>
      <c r="D3" s="125">
        <v>5239.43</v>
      </c>
      <c r="E3" s="126" t="s">
        <v>188</v>
      </c>
      <c r="F3" s="30"/>
      <c r="G3" s="30"/>
      <c r="L3" s="33" t="str">
        <f t="shared" si="0"/>
        <v>ТР</v>
      </c>
    </row>
    <row r="4" spans="1:12" ht="18.75" customHeight="1">
      <c r="A4" s="127"/>
      <c r="B4" s="128"/>
      <c r="C4" s="128"/>
      <c r="D4" s="129"/>
      <c r="E4" s="130"/>
      <c r="F4" s="30"/>
      <c r="G4" s="30"/>
      <c r="L4" s="33">
        <f t="shared" si="0"/>
        <v>0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15.75">
      <c r="A14" s="30"/>
      <c r="F14" s="115" t="s">
        <v>190</v>
      </c>
      <c r="G14" s="116">
        <v>230000</v>
      </c>
      <c r="L14" s="33">
        <f t="shared" si="0"/>
        <v>0</v>
      </c>
    </row>
    <row r="15" spans="1:12" ht="15.75">
      <c r="A15" s="30"/>
      <c r="F15" s="115" t="s">
        <v>191</v>
      </c>
      <c r="G15" s="116">
        <v>35000</v>
      </c>
      <c r="L15" s="33">
        <f t="shared" si="0"/>
        <v>0</v>
      </c>
    </row>
    <row r="16" spans="1:12" ht="15.75">
      <c r="A16" s="30"/>
      <c r="F16" s="115"/>
      <c r="G16" s="116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70787.64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70787.64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67907.520000000004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67907.520000000004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43141.2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43141.2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31956.48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31956.48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10918.44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10918.44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48201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48201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183</v>
      </c>
      <c r="B46" s="38">
        <v>106255.32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106255.32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jvLsOE0mNqJHL3DQAUH8cy6oSasvpvmfC/lJ/IH/o/yAccd/NNmsgPVAwH/IIKfKyKyctAygpcJAhCgbR32YSg==" saltValue="ySIxjUnzV8WyxrVeXjGbt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186</v>
      </c>
      <c r="F1" s="62">
        <v>2219.1999999999998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330432.53999999998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506403.84600000002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380175.75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F1*4.74*12</f>
        <v>126228.09599999999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518131.84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518131.84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518131.84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318704.54599999991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2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2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2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2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1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1"/>
      <c r="N26" s="65"/>
    </row>
    <row r="27" spans="1:15" ht="18.75" customHeight="1">
      <c r="A27" s="72" t="s">
        <v>111</v>
      </c>
      <c r="B27" s="77" t="s">
        <v>4</v>
      </c>
      <c r="C27" s="88">
        <v>96604.15</v>
      </c>
      <c r="D27" s="83" t="s">
        <v>60</v>
      </c>
      <c r="E27" s="66"/>
      <c r="F27" s="66"/>
      <c r="G27" s="66"/>
      <c r="H27" s="66"/>
      <c r="I27" s="66"/>
      <c r="J27" s="66"/>
      <c r="M27" s="161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1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1"/>
      <c r="N29" s="65"/>
    </row>
    <row r="30" spans="1:15" ht="18.75" customHeight="1">
      <c r="A30" s="72" t="s">
        <v>114</v>
      </c>
      <c r="B30" s="77" t="s">
        <v>18</v>
      </c>
      <c r="C30" s="88">
        <v>83846.87</v>
      </c>
      <c r="D30" s="83" t="s">
        <v>66</v>
      </c>
      <c r="E30" s="66"/>
      <c r="F30" s="66"/>
      <c r="G30" s="66"/>
      <c r="H30" s="66"/>
      <c r="I30" s="66"/>
      <c r="J30" s="66"/>
      <c r="M30" s="161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1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1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1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1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124648.31</v>
      </c>
      <c r="F37" s="96" t="s">
        <v>173</v>
      </c>
      <c r="G37" s="68"/>
      <c r="H37" s="68"/>
      <c r="I37" s="68"/>
      <c r="L37" s="65"/>
      <c r="M37" s="160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113834.07</v>
      </c>
      <c r="D38" s="96" t="s">
        <v>171</v>
      </c>
      <c r="E38" s="70"/>
      <c r="G38" s="69"/>
      <c r="H38" s="69"/>
      <c r="L38" s="65"/>
      <c r="M38" s="160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140898.6</v>
      </c>
      <c r="D39" s="96" t="s">
        <v>172</v>
      </c>
      <c r="E39" s="70"/>
      <c r="G39" s="69"/>
      <c r="H39" s="69"/>
      <c r="L39" s="65"/>
      <c r="M39" s="160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0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124648.31</v>
      </c>
      <c r="D41" s="82" t="s">
        <v>59</v>
      </c>
      <c r="E41" s="70"/>
      <c r="G41" s="69"/>
      <c r="H41" s="69"/>
      <c r="L41" s="65"/>
      <c r="M41" s="160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124648.31</v>
      </c>
      <c r="D42" s="82" t="s">
        <v>59</v>
      </c>
      <c r="E42" s="70"/>
      <c r="G42" s="69"/>
      <c r="H42" s="69"/>
      <c r="L42" s="65"/>
      <c r="M42" s="160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0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0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60071.15</v>
      </c>
      <c r="F45" s="96" t="s">
        <v>173</v>
      </c>
      <c r="G45" s="68"/>
      <c r="H45" s="68"/>
      <c r="L45" s="65"/>
      <c r="M45" s="160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4313.91</v>
      </c>
      <c r="D46" s="96" t="s">
        <v>174</v>
      </c>
      <c r="E46" s="70"/>
      <c r="G46" s="69"/>
      <c r="H46" s="69"/>
      <c r="L46" s="65"/>
      <c r="M46" s="160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63705.919999999998</v>
      </c>
      <c r="D47" s="96" t="s">
        <v>172</v>
      </c>
      <c r="E47" s="70"/>
      <c r="G47" s="69"/>
      <c r="H47" s="69"/>
      <c r="L47" s="65"/>
      <c r="M47" s="160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0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60071.15</v>
      </c>
      <c r="D49" s="82" t="s">
        <v>59</v>
      </c>
      <c r="E49" s="70"/>
      <c r="G49" s="69"/>
      <c r="H49" s="69"/>
      <c r="L49" s="65"/>
      <c r="M49" s="160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60071.15</v>
      </c>
      <c r="D50" s="82" t="s">
        <v>59</v>
      </c>
      <c r="E50" s="70"/>
      <c r="G50" s="69"/>
      <c r="H50" s="69"/>
      <c r="L50" s="65"/>
      <c r="M50" s="160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0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0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103083.1</v>
      </c>
      <c r="F53" s="96" t="s">
        <v>173</v>
      </c>
      <c r="G53" s="68"/>
      <c r="H53" s="68"/>
      <c r="L53" s="65"/>
      <c r="M53" s="160"/>
      <c r="N53" s="65"/>
      <c r="O53" s="65"/>
    </row>
    <row r="54" spans="1:15" ht="18.75" customHeight="1">
      <c r="A54" s="75" t="s">
        <v>136</v>
      </c>
      <c r="B54" s="77" t="s">
        <v>37</v>
      </c>
      <c r="C54" s="101">
        <v>6909.05</v>
      </c>
      <c r="D54" s="96" t="s">
        <v>174</v>
      </c>
      <c r="E54" s="71"/>
      <c r="F54" s="91"/>
      <c r="G54" s="66"/>
      <c r="H54" s="66"/>
      <c r="L54" s="65"/>
      <c r="M54" s="160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109420.3</v>
      </c>
      <c r="D55" s="96" t="s">
        <v>172</v>
      </c>
      <c r="E55" s="71"/>
      <c r="G55" s="66"/>
      <c r="H55" s="66"/>
      <c r="L55" s="65"/>
      <c r="M55" s="160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0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103083.1</v>
      </c>
      <c r="D57" s="82" t="s">
        <v>59</v>
      </c>
      <c r="E57" s="71"/>
      <c r="G57" s="66"/>
      <c r="H57" s="66"/>
      <c r="L57" s="65"/>
      <c r="M57" s="160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103083.1</v>
      </c>
      <c r="D58" s="82" t="s">
        <v>59</v>
      </c>
      <c r="E58" s="71"/>
      <c r="G58" s="66"/>
      <c r="H58" s="66"/>
      <c r="L58" s="65"/>
      <c r="M58" s="160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0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0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94353.57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1">
        <v>174.62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79149.27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15204.300000000003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94353.57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94353.57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34188.080000000002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1">
        <v>2455.16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35927.4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34188.080000000002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34188.080000000002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>
        <f>IF(E77&gt;0,"Предоставляется",0)</f>
        <v>0</v>
      </c>
      <c r="D77" s="98" t="s">
        <v>87</v>
      </c>
      <c r="E77" s="97">
        <v>0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1">
        <v>0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0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9">
        <v>47924.01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2020-03-19T01:44:23Z</dcterms:modified>
</cp:coreProperties>
</file>