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7" i="1"/>
  <c r="A116" i="1"/>
  <c r="A114" i="1"/>
  <c r="A113" i="1"/>
  <c r="A112" i="1"/>
  <c r="G110" i="1"/>
  <c r="F110" i="1"/>
  <c r="D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A119" i="1"/>
  <c r="A123" i="1"/>
  <c r="D118" i="1"/>
  <c r="A120" i="1"/>
  <c r="A125" i="1"/>
  <c r="A111" i="1"/>
  <c r="F118" i="1"/>
  <c r="A121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<sst xmlns="http://schemas.openxmlformats.org/spreadsheetml/2006/main" count="551" uniqueCount="202">
  <si>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</si>
  <si>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</si>
  <si>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</si>
  <si>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</si>
  <si>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</si>
  <si>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</si>
  <si>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</si>
  <si>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</si>
  <si>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</si>
  <si>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</si>
  <si>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</si>
  <si>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</si>
  <si>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</si>
  <si>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</si>
  <si>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</si>
  <si>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</si>
  <si>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</si>
  <si>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</si>
  <si>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</si>
  <si>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</si>
  <si>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</si>
  <si>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</si>
  <si>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</si>
  <si>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</si>
  <si>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</si>
  <si>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</si>
  <si>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</si>
  <si>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</si>
  <si>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</si>
  <si>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</si>
  <si>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</si>
  <si>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</si>
  <si>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</si>
  <si>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</si>
  <si>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</si>
  <si>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</si>
  <si>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</si>
  <si>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</si>
  <si>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</si>
  <si>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</si>
  <si>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</si>
  <si>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</si>
  <si>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</si>
  <si>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</si>
  <si>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</si>
  <si>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</si>
  <si>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</si>
  <si>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</si>
  <si>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</si>
  <si>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</si>
  <si>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</si>
  <si>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</si>
  <si>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</si>
  <si>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</si>
  <si>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</si>
  <si>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</si>
  <si>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</si>
  <si>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</si>
  <si>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</si>
  <si>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</si>
  <si>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</si>
  <si>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</si>
  <si>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</si>
  <si>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</si>
  <si>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</si>
  <si>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</si>
  <si>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</si>
  <si>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</si>
  <si>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</si>
  <si>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</si>
  <si>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</si>
  <si>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</si>
  <si>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</si>
  <si>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</si>
  <si>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</si>
  <si>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</si>
  <si>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</si>
  <si>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</si>
  <si>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</si>
  <si>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</si>
  <si>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</si>
  <si>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</si>
  <si>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</si>
  <si>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</si>
  <si>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</si>
  <si>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</si>
  <si>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</si>
  <si>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</si>
  <si>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</si>
  <si>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</si>
  <si>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</si>
  <si>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</si>
  <si>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</si>
  <si>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</si>
  <si>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</si>
  <si>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</si>
  <si>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</si>
  <si>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</si>
  <si>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</si>
  <si>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</si>
  <si>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</si>
  <si>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</si>
  <si>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</si>
  <si>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</si>
  <si>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</si>
  <si>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</si>
  <si>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</si>
  <si>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</si>
  <si>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</si>
  <si>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</si>
  <si>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</si>
  <si>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</si>
  <si>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</si>
  <si>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</si>
  <si>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</si>
  <si>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</si>
  <si>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</si>
  <si>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</si>
  <si>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</si>
  <si>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</si>
  <si>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</si>
  <si>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</si>
  <si>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</si>
  <si>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</si>
  <si>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</si>
  <si>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</si>
  <si>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</si>
  <si>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</si>
  <si>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</si>
  <si>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</si>
  <si>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</si>
  <si>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</si>
  <si>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</si>
  <si>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</si>
  <si>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</si>
  <si>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</si>
  <si>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</si>
  <si>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</si>
  <si>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</si>
  <si>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</si>
  <si>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</si>
  <si>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</si>
  <si>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</si>
  <si>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</si>
  <si>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</si>
  <si>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</si>
  <si>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</si>
  <si>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</si>
  <si>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</si>
  <si>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</si>
  <si>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</si>
  <si>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</si>
  <si>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</si>
  <si>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</si>
  <si>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</si>
  <si>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</si>
  <si>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</si>
  <si>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</si>
  <si>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</si>
  <si>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</si>
  <si>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</si>
  <si>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</si>
  <si>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</si>
  <si>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</si>
  <si>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</si>
  <si>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</si>
  <si>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</si>
  <si>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</si>
  <si>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</si>
  <si>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</si>
  <si>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</si>
  <si>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</si>
  <si>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</si>
  <si>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</si>
  <si>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</si>
  <si>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</si>
  <si>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</si>
  <si>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</si>
  <si>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</si>
  <si>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</si>
  <si>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</si>
  <si>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</si>
  <si>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</si>
  <si>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</si>
  <si>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</si>
  <si>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7</t>
  </si>
  <si>
    <t>Отчет об исполнении договора управления многоквартирного дома 
Румянцева, 7 в части текущего ремонта</t>
  </si>
  <si>
    <t>Вывоз снега с придомовой территории.</t>
  </si>
  <si>
    <t>Приобретение и высадка кустарников.</t>
  </si>
  <si>
    <t>Замена счетчика электрической энергии.</t>
  </si>
  <si>
    <t>Замена трапов на крыше дома.</t>
  </si>
  <si>
    <t>ежегодно</t>
  </si>
  <si>
    <t>разово</t>
  </si>
  <si>
    <t>АВР от 15.03.2019, Счет №31 от 15.03.2019</t>
  </si>
  <si>
    <t>счет №621 от 04.07.2019</t>
  </si>
  <si>
    <t>площадь дома</t>
  </si>
  <si>
    <t>АВР от 23.08.2019, Решение,счет №06/08-19-1 от 06.08.2019</t>
  </si>
  <si>
    <t>АВР от 07.06.2019, Решение, счет№220 от 14.05.2019</t>
  </si>
  <si>
    <t xml:space="preserve">  -  монтаж системы видеонаблюдения</t>
  </si>
  <si>
    <t xml:space="preserve">  -  благоустройство придомовой территории</t>
  </si>
  <si>
    <t xml:space="preserve">  -  приобретение резервного частотного преобразователя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</si>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</sst>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7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0" fontId="3" fillId="0" borderId="0" xfId="5" applyFill="1" applyBorder="1"/>
    <xf numFmtId="0" fontId="3" fillId="0" borderId="0" xfId="5" applyFill="1" applyBorder="1" applyAlignment="1">
      <alignment horizontal="center"/>
    </xf>
    <xf numFmtId="0" fontId="3" fillId="0" borderId="0" xfId="5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1" fontId="3" fillId="0" borderId="0" xfId="5" applyNumberFormat="1" applyFill="1" applyBorder="1" applyAlignment="1">
      <alignment horizontal="center"/>
    </xf>
    <xf numFmtId="1" fontId="3" fillId="6" borderId="0" xfId="5" applyNumberFormat="1" applyFill="1" applyBorder="1" applyAlignment="1">
      <alignment horizontal="center"/>
    </xf>
    <xf numFmtId="0" fontId="3" fillId="0" borderId="0" xfId="5" applyFill="1" applyBorder="1" applyAlignment="1">
      <alignment wrapText="1"/>
    </xf>
    <xf numFmtId="0" fontId="3" fillId="6" borderId="0" xfId="5" applyFill="1" applyBorder="1" applyAlignment="1">
      <alignment wrapText="1"/>
    </xf>
    <xf numFmtId="4" fontId="3" fillId="0" borderId="0" xfId="5" applyNumberFormat="1" applyBorder="1" applyAlignment="1"/>
    <xf numFmtId="4" fontId="18" fillId="0" borderId="0" xfId="5" applyNumberFormat="1" applyFont="1" applyFill="1" applyBorder="1" applyAlignment="1"/>
    <xf numFmtId="0" fontId="3" fillId="6" borderId="0" xfId="5" applyFill="1" applyBorder="1" applyAlignment="1">
      <alignment horizontal="center"/>
    </xf>
    <xf numFmtId="0" fontId="3" fillId="6" borderId="0" xfId="5" applyFill="1" applyBorder="1"/>
    <xf numFmtId="4" fontId="18" fillId="6" borderId="0" xfId="5" applyNumberFormat="1" applyFont="1" applyFill="1" applyBorder="1" applyAlignment="1"/>
    <xf numFmtId="0" fontId="18" fillId="0" borderId="0" xfId="5" applyFont="1" applyFill="1" applyBorder="1" applyAlignment="1">
      <alignment wrapText="1"/>
    </xf>
    <xf numFmtId="4" fontId="3" fillId="0" borderId="0" xfId="5" applyNumberFormat="1" applyFill="1" applyBorder="1" applyAlignment="1"/>
    <xf numFmtId="0" fontId="2" fillId="0" borderId="0" xfId="5" applyFont="1" applyFill="1" applyBorder="1"/>
    <xf numFmtId="0" fontId="3" fillId="0" borderId="0" xfId="5" applyFill="1" applyBorder="1" applyAlignment="1"/>
    <xf numFmtId="0" fontId="1" fillId="0" borderId="0" xfId="5" applyFont="1" applyFill="1" applyBorder="1"/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9" t="s">
        <v>185</v>
      </c>
      <c r="B2" s="159"/>
      <c r="C2" s="159"/>
      <c r="D2" s="159"/>
      <c r="E2" s="159"/>
      <c r="F2" s="159"/>
      <c r="G2" s="159"/>
      <c r="H2" s="159"/>
      <c r="I2" s="159"/>
      <c r="J2" s="15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2"/>
      <c r="L8" s="160"/>
      <c r="M8" s="112"/>
      <c r="N8" s="112"/>
      <c r="O8" s="72" t="s">
        <v>90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2"/>
      <c r="L9" s="160"/>
      <c r="M9" s="112"/>
      <c r="N9" s="112"/>
      <c r="O9" s="72" t="s">
        <v>91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176705.06</v>
      </c>
      <c r="K10" s="112"/>
      <c r="L10" s="160"/>
      <c r="M10" s="112"/>
      <c r="N10" s="112"/>
      <c r="O10" s="72" t="s">
        <v>92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586469.94999999995</v>
      </c>
      <c r="K11" s="112"/>
      <c r="L11" s="160"/>
      <c r="M11" s="112"/>
      <c r="N11" s="112"/>
      <c r="O11" s="72" t="s">
        <v>93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438947.35</v>
      </c>
      <c r="K12" s="112"/>
      <c r="L12" s="160"/>
      <c r="M12" s="112"/>
      <c r="N12" s="112"/>
      <c r="O12" s="72" t="s">
        <v>94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147522.6</v>
      </c>
      <c r="K13" s="112"/>
      <c r="L13" s="160"/>
      <c r="M13" s="112"/>
      <c r="N13" s="112"/>
      <c r="O13" s="72" t="s">
        <v>95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12"/>
      <c r="L14" s="160"/>
      <c r="M14" s="112"/>
      <c r="N14" s="112"/>
      <c r="O14" s="72" t="s">
        <v>96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568199.15</v>
      </c>
      <c r="K15" s="112"/>
      <c r="L15" s="160"/>
      <c r="M15" s="112"/>
      <c r="N15" s="112"/>
      <c r="O15" s="72" t="s">
        <v>97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568199.15</v>
      </c>
      <c r="K16" s="112"/>
      <c r="L16" s="160"/>
      <c r="M16" s="112"/>
      <c r="N16" s="112"/>
      <c r="O16" s="72" t="s">
        <v>98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2"/>
      <c r="L17" s="160"/>
      <c r="M17" s="112"/>
      <c r="N17" s="112"/>
      <c r="O17" s="72" t="s">
        <v>99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2"/>
      <c r="L18" s="160"/>
      <c r="M18" s="112"/>
      <c r="N18" s="112"/>
      <c r="O18" s="72" t="s">
        <v>100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2"/>
      <c r="L19" s="160"/>
      <c r="M19" s="112"/>
      <c r="N19" s="112"/>
      <c r="O19" s="72" t="s">
        <v>101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2"/>
      <c r="L20" s="160"/>
      <c r="M20" s="112"/>
      <c r="N20" s="112"/>
      <c r="O20" s="72" t="s">
        <v>102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568199.15</v>
      </c>
      <c r="K21" s="112"/>
      <c r="L21" s="160"/>
      <c r="M21" s="112"/>
      <c r="N21" s="112"/>
      <c r="O21" s="72" t="s">
        <v>103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12"/>
      <c r="L22" s="160"/>
      <c r="M22" s="112"/>
      <c r="N22" s="112"/>
      <c r="O22" s="72" t="s">
        <v>104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2"/>
      <c r="L23" s="160"/>
      <c r="M23" s="112"/>
      <c r="N23" s="112"/>
      <c r="O23" s="72" t="s">
        <v>105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194975.86</v>
      </c>
      <c r="K24" s="112"/>
      <c r="L24" s="160"/>
      <c r="M24" s="112"/>
      <c r="N24" s="112"/>
      <c r="O24" s="72" t="s">
        <v>106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2"/>
      <c r="L27" s="16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132770.4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2"/>
      <c r="L28" s="16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54091.68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2"/>
      <c r="L29" s="161"/>
      <c r="M29" s="112"/>
      <c r="N29" s="112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42945.48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2"/>
      <c r="L30" s="16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39339.360000000001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2"/>
      <c r="L31" s="16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2"/>
      <c r="L32" s="161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13113.12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2"/>
      <c r="L33" s="16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54747.24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2"/>
      <c r="L34" s="16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4"/>
      <c r="C35" s="144"/>
      <c r="D35" s="144"/>
      <c r="E35" s="144"/>
      <c r="F35" s="149">
        <f>VLOOKUP(A35,ПТО!$A$39:$D$53,2,FALSE)</f>
        <v>130803.36</v>
      </c>
      <c r="G35" s="149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12"/>
      <c r="L35" s="161"/>
      <c r="M35" s="118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2"/>
      <c r="L36" s="161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2"/>
      <c r="L37" s="161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2"/>
      <c r="L38" s="161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2"/>
      <c r="L39" s="161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2"/>
      <c r="L40" s="161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2"/>
      <c r="L41" s="161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2"/>
      <c r="L42" s="161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45">
        <f>VLOOKUP(A43,ПТО!$A$2:$D$31,3,FALSE)</f>
        <v>1</v>
      </c>
      <c r="J43" s="145"/>
      <c r="K43" s="112"/>
      <c r="L43" s="161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4" t="str">
        <f>ПТО!A3</f>
        <v>Вывоз снега с придомовой территории.</v>
      </c>
      <c r="B44" s="144"/>
      <c r="C44" s="144"/>
      <c r="D44" s="144"/>
      <c r="E44" s="144"/>
      <c r="F44" s="149">
        <f>VLOOKUP(A44,ПТО!$A$2:$D$31,4,FALSE)</f>
        <v>3308</v>
      </c>
      <c r="G44" s="149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2"/>
      <c r="L44" s="161"/>
      <c r="M44" s="118"/>
      <c r="N44" s="112"/>
      <c r="O44" s="23" t="str">
        <f t="shared" si="1"/>
        <v>Вывоз снега с придомовой территории.</v>
      </c>
      <c r="R44" s="22" t="s">
        <v>76</v>
      </c>
    </row>
    <row r="45" spans="1:18" ht="51" customHeight="1" outlineLevel="1">
      <c r="A45" s="144" t="str">
        <f>ПТО!A4</f>
        <v>Приобретение и высадка кустарников.</v>
      </c>
      <c r="B45" s="144"/>
      <c r="C45" s="144"/>
      <c r="D45" s="144"/>
      <c r="E45" s="144"/>
      <c r="F45" s="149">
        <f>VLOOKUP(A45,ПТО!$A$2:$D$31,4,FALSE)</f>
        <v>2656.5</v>
      </c>
      <c r="G45" s="149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2"/>
      <c r="L45" s="161"/>
      <c r="M45" s="118"/>
      <c r="N45" s="112"/>
      <c r="O45" s="23" t="str">
        <f t="shared" si="1"/>
        <v>Приобретение и высадка кустарников.</v>
      </c>
      <c r="R45" s="22" t="s">
        <v>76</v>
      </c>
    </row>
    <row r="46" spans="1:18" ht="51" customHeight="1" outlineLevel="1">
      <c r="A46" s="144" t="str">
        <f>ПТО!A5</f>
        <v>Замена счетчика электрической энергии.</v>
      </c>
      <c r="B46" s="144"/>
      <c r="C46" s="144"/>
      <c r="D46" s="144"/>
      <c r="E46" s="144"/>
      <c r="F46" s="149">
        <f>VLOOKUP(A46,ПТО!$A$2:$D$31,4,FALSE)</f>
        <v>2437.5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2"/>
      <c r="L46" s="161"/>
      <c r="M46" s="118"/>
      <c r="N46" s="112"/>
      <c r="O46" s="23" t="str">
        <f t="shared" si="1"/>
        <v>Замена счетчика электрической энергии.</v>
      </c>
      <c r="R46" s="22" t="s">
        <v>76</v>
      </c>
    </row>
    <row r="47" spans="1:18" ht="51" customHeight="1" outlineLevel="1">
      <c r="A47" s="144" t="str">
        <f>ПТО!A6</f>
        <v>Замена трапов на крыше дома.</v>
      </c>
      <c r="B47" s="144"/>
      <c r="C47" s="144"/>
      <c r="D47" s="144"/>
      <c r="E47" s="144"/>
      <c r="F47" s="149">
        <f>VLOOKUP(A47,ПТО!$A$2:$D$31,4,FALSE)</f>
        <v>15021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2"/>
      <c r="L47" s="161"/>
      <c r="M47" s="118"/>
      <c r="N47" s="112"/>
      <c r="O47" s="23" t="str">
        <f t="shared" si="1"/>
        <v>Замена трапов на крыше дома.</v>
      </c>
      <c r="R47" s="22" t="s">
        <v>76</v>
      </c>
    </row>
    <row r="48" spans="1:18" ht="51" hidden="1" customHeight="1" outlineLevel="1">
      <c r="A48" s="144">
        <f>ПТО!A7</f>
        <v>0</v>
      </c>
      <c r="B48" s="144"/>
      <c r="C48" s="144"/>
      <c r="D48" s="144"/>
      <c r="E48" s="144"/>
      <c r="F48" s="149" t="e">
        <f>VLOOKUP(A48,ПТО!$A$2:$D$31,4,FALSE)</f>
        <v>#N/A</v>
      </c>
      <c r="G48" s="149"/>
      <c r="H48" s="25" t="e">
        <f>VLOOKUP(A48,ПТО!$A$2:$D$31,2,FALSE)</f>
        <v>#N/A</v>
      </c>
      <c r="I48" s="145" t="e">
        <f>VLOOKUP(A48,ПТО!$A$2:$D$31,3,FALSE)</f>
        <v>#N/A</v>
      </c>
      <c r="J48" s="145"/>
      <c r="K48" s="112"/>
      <c r="L48" s="161"/>
      <c r="M48" s="118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44">
        <f>ПТО!A8</f>
        <v>0</v>
      </c>
      <c r="B49" s="144"/>
      <c r="C49" s="144"/>
      <c r="D49" s="144"/>
      <c r="E49" s="144"/>
      <c r="F49" s="149" t="e">
        <f>VLOOKUP(A49,ПТО!$A$2:$D$31,4,FALSE)</f>
        <v>#N/A</v>
      </c>
      <c r="G49" s="149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2"/>
      <c r="L49" s="161"/>
      <c r="M49" s="118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2"/>
      <c r="L50" s="161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2"/>
      <c r="L51" s="161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2"/>
      <c r="L52" s="161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2"/>
      <c r="L53" s="161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2"/>
      <c r="L54" s="161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2"/>
      <c r="L55" s="161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2"/>
      <c r="L56" s="161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2"/>
      <c r="L57" s="161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2"/>
      <c r="L58" s="161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2"/>
      <c r="L59" s="161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2"/>
      <c r="L60" s="161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2"/>
      <c r="L61" s="161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2"/>
      <c r="L62" s="161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2"/>
      <c r="L63" s="161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2"/>
      <c r="L64" s="161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2"/>
      <c r="L65" s="161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2"/>
      <c r="L66" s="161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2"/>
      <c r="L67" s="161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2"/>
      <c r="L68" s="161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2"/>
      <c r="L69" s="161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2"/>
      <c r="L70" s="161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8"/>
      <c r="L71" s="161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2"/>
      <c r="L72" s="161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64"/>
      <c r="M75" s="112"/>
      <c r="N75" s="112"/>
      <c r="O75" s="72" t="s">
        <v>107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64"/>
      <c r="M76" s="112"/>
      <c r="N76" s="112"/>
      <c r="O76" s="72" t="s">
        <v>108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64"/>
      <c r="M77" s="112"/>
      <c r="N77" s="112"/>
      <c r="O77" s="72" t="s">
        <v>109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64"/>
      <c r="M78" s="112"/>
      <c r="N78" s="112"/>
      <c r="O78" s="72" t="s">
        <v>110</v>
      </c>
    </row>
    <row r="79" spans="1:16384">
      <c r="A79" s="117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9">
        <f t="shared" ref="J81:J90" si="2">VLOOKUP(O81,АО,3,FALSE)</f>
        <v>0</v>
      </c>
      <c r="K81" s="112"/>
      <c r="L81" s="150"/>
      <c r="M81" s="112"/>
      <c r="N81" s="112"/>
      <c r="O81" s="72" t="s">
        <v>111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9">
        <f t="shared" si="2"/>
        <v>0</v>
      </c>
      <c r="K82" s="112"/>
      <c r="L82" s="150"/>
      <c r="M82" s="112"/>
      <c r="N82" s="112"/>
      <c r="O82" s="72" t="s">
        <v>112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39488.949999999997</v>
      </c>
      <c r="K83" s="112"/>
      <c r="L83" s="150"/>
      <c r="M83" s="112"/>
      <c r="N83" s="112"/>
      <c r="O83" s="72" t="s">
        <v>113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50"/>
      <c r="M84" s="112"/>
      <c r="N84" s="112"/>
      <c r="O84" s="72" t="s">
        <v>114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50"/>
      <c r="M85" s="112"/>
      <c r="N85" s="112"/>
      <c r="O85" s="72" t="s">
        <v>115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51600.73</v>
      </c>
      <c r="K86" s="112"/>
      <c r="L86" s="150"/>
      <c r="M86" s="112"/>
      <c r="N86" s="112"/>
      <c r="O86" s="72" t="s">
        <v>116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50"/>
      <c r="M87" s="112"/>
      <c r="N87" s="112"/>
      <c r="O87" s="72" t="s">
        <v>117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50"/>
      <c r="M88" s="112"/>
      <c r="N88" s="112"/>
      <c r="O88" s="72" t="s">
        <v>118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50"/>
      <c r="M89" s="112"/>
      <c r="N89" s="112"/>
      <c r="O89" s="72" t="s">
        <v>119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50"/>
      <c r="M90" s="112"/>
      <c r="N90" s="112"/>
      <c r="O90" s="72" t="s">
        <v>120</v>
      </c>
    </row>
    <row r="91" spans="1:15">
      <c r="A91" s="107" t="s">
        <v>182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5" t="s">
        <v>48</v>
      </c>
      <c r="B93" s="165"/>
      <c r="C93" s="165"/>
      <c r="D93" s="166" t="s">
        <v>49</v>
      </c>
      <c r="E93" s="166"/>
      <c r="F93" s="10" t="s">
        <v>50</v>
      </c>
      <c r="G93" s="165" t="s">
        <v>51</v>
      </c>
      <c r="H93" s="165"/>
      <c r="I93" s="165"/>
      <c r="J93" s="165"/>
      <c r="K93" s="112"/>
      <c r="L93" s="112"/>
      <c r="M93" s="112"/>
      <c r="N93" s="112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130619.62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119287.32</v>
      </c>
      <c r="L95" s="151"/>
      <c r="O95" s="1" t="s">
        <v>121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132310.09</v>
      </c>
      <c r="L96" s="151"/>
      <c r="O96" s="1" t="s">
        <v>122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51"/>
      <c r="O97" s="1" t="s">
        <v>123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130619.62</v>
      </c>
      <c r="L98" s="151"/>
      <c r="O98" s="1" t="s">
        <v>124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130619.62</v>
      </c>
      <c r="L99" s="151"/>
      <c r="O99" s="1" t="s">
        <v>125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126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127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57028.92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4095.43</v>
      </c>
      <c r="L103" s="151"/>
      <c r="O103" s="1" t="s">
        <v>130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56630.32</v>
      </c>
      <c r="L104" s="151"/>
      <c r="O104" s="1" t="s">
        <v>131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398.59999999999854</v>
      </c>
      <c r="L105" s="151"/>
      <c r="O105" s="1" t="s">
        <v>132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57028.92</v>
      </c>
      <c r="L106" s="151"/>
      <c r="O106" s="1" t="s">
        <v>133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57028.92</v>
      </c>
      <c r="L107" s="151"/>
      <c r="O107" s="1" t="s">
        <v>134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135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136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94402.51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6327.25</v>
      </c>
      <c r="L111" s="151"/>
      <c r="O111" s="1" t="s">
        <v>138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92366.51</v>
      </c>
      <c r="L112" s="151"/>
      <c r="O112" s="1" t="s">
        <v>139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2036</v>
      </c>
      <c r="L113" s="151"/>
      <c r="O113" s="1" t="s">
        <v>140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94402.51</v>
      </c>
      <c r="L114" s="151"/>
      <c r="O114" s="1" t="s">
        <v>141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94402.51</v>
      </c>
      <c r="L115" s="151"/>
      <c r="O115" s="1" t="s">
        <v>142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143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144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96993.91</v>
      </c>
      <c r="H118" s="147"/>
      <c r="I118" s="147"/>
      <c r="J118" s="147"/>
      <c r="L118" s="49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179.51</v>
      </c>
      <c r="L119" s="49"/>
      <c r="O119" s="1" t="s">
        <v>146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85448.59</v>
      </c>
      <c r="L120" s="49"/>
      <c r="O120" s="1" t="s">
        <v>147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11545.320000000007</v>
      </c>
      <c r="L121" s="49"/>
      <c r="O121" s="1" t="s">
        <v>148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96993.91</v>
      </c>
      <c r="L122" s="49"/>
      <c r="O122" s="1" t="s">
        <v>149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96993.91</v>
      </c>
      <c r="L123" s="49"/>
      <c r="O123" s="1" t="s">
        <v>150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9"/>
      <c r="O124" s="1" t="s">
        <v>151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9"/>
      <c r="O125" s="1" t="s">
        <v>152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8">
        <f>VLOOKUP("гвс",АО,5,FALSE)</f>
        <v>28206.92</v>
      </c>
      <c r="H126" s="147"/>
      <c r="I126" s="147"/>
      <c r="J126" s="147"/>
      <c r="L126" s="49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2025.63</v>
      </c>
      <c r="L127" s="49"/>
      <c r="O127" s="1" t="s">
        <v>154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28384.59</v>
      </c>
      <c r="L128" s="49"/>
      <c r="O128" s="1" t="s">
        <v>155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9"/>
      <c r="O129" s="1" t="s">
        <v>156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28206.92</v>
      </c>
      <c r="L130" s="49"/>
      <c r="O130" s="1" t="s">
        <v>157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28206.92</v>
      </c>
      <c r="L131" s="49"/>
      <c r="O131" s="1" t="s">
        <v>158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9"/>
      <c r="O132" s="1" t="s">
        <v>159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9"/>
      <c r="O133" s="1" t="s">
        <v>160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9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9"/>
      <c r="O135" s="1" t="s">
        <v>162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9"/>
      <c r="O136" s="1" t="s">
        <v>163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9"/>
      <c r="O137" s="1" t="s">
        <v>164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9"/>
      <c r="O138" s="1" t="s">
        <v>165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9"/>
      <c r="O139" s="1" t="s">
        <v>166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9"/>
      <c r="O140" s="1" t="s">
        <v>167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9"/>
      <c r="O141" s="1" t="s">
        <v>168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2</v>
      </c>
      <c r="O144" t="s">
        <v>178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42" t="s">
        <v>181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46016.79</v>
      </c>
      <c r="O146" t="s">
        <v>180</v>
      </c>
    </row>
    <row r="149" spans="1:15" ht="52.5" customHeight="1">
      <c r="A149" s="167" t="s">
        <v>186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9" t="s">
        <v>71</v>
      </c>
      <c r="B154" s="169"/>
      <c r="C154" s="169"/>
      <c r="D154" s="169"/>
      <c r="E154" s="27">
        <f>ПТО!G1</f>
        <v>-241380.61</v>
      </c>
    </row>
    <row r="155" spans="1:15" ht="34.5" customHeight="1">
      <c r="A155" s="168" t="s">
        <v>72</v>
      </c>
      <c r="B155" s="168"/>
      <c r="C155" s="168"/>
      <c r="D155" s="168"/>
      <c r="E155" s="28">
        <f>J13</f>
        <v>147522.6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1</v>
      </c>
      <c r="J158" s="145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Вывоз снега с придомовой территории.</v>
      </c>
      <c r="B159" s="144"/>
      <c r="C159" s="144"/>
      <c r="D159" s="144"/>
      <c r="E159" s="144"/>
      <c r="F159" s="149">
        <f t="shared" si="15"/>
        <v>3308</v>
      </c>
      <c r="G159" s="149"/>
      <c r="H159" s="24" t="str">
        <f t="shared" si="16"/>
        <v>разово</v>
      </c>
      <c r="I159" s="145">
        <f t="shared" si="17"/>
        <v>1</v>
      </c>
      <c r="J159" s="145"/>
      <c r="M159" s="22" t="s">
        <v>76</v>
      </c>
      <c r="N159" s="1" t="str">
        <v>Вывоз снега с придомовой территории.</v>
      </c>
    </row>
    <row r="160" spans="1:15" ht="28.5" customHeight="1">
      <c r="A160" s="144" t="str">
        <f t="shared" si="14"/>
        <v>Приобретение и высадка кустарников.</v>
      </c>
      <c r="B160" s="144"/>
      <c r="C160" s="144"/>
      <c r="D160" s="144"/>
      <c r="E160" s="144"/>
      <c r="F160" s="149">
        <f t="shared" si="15"/>
        <v>2656.5</v>
      </c>
      <c r="G160" s="149"/>
      <c r="H160" s="24" t="str">
        <f t="shared" si="16"/>
        <v>разово</v>
      </c>
      <c r="I160" s="145">
        <f t="shared" si="17"/>
        <v>1</v>
      </c>
      <c r="J160" s="145"/>
      <c r="M160" s="22" t="s">
        <v>76</v>
      </c>
      <c r="N160" s="1" t="str">
        <v>Приобретение и высадка кустарников.</v>
      </c>
    </row>
    <row r="161" spans="1:14" ht="28.5" customHeight="1">
      <c r="A161" s="144" t="str">
        <f>IF(N161&gt;0,N161,0)</f>
        <v>Замена счетчика электрической энергии.</v>
      </c>
      <c r="B161" s="144"/>
      <c r="C161" s="144"/>
      <c r="D161" s="144"/>
      <c r="E161" s="144"/>
      <c r="F161" s="149">
        <f t="shared" si="15"/>
        <v>2437.5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76</v>
      </c>
      <c r="N161" s="1" t="str">
        <v>Замена счетчика электрической энергии.</v>
      </c>
    </row>
    <row r="162" spans="1:14" ht="28.5" customHeight="1">
      <c r="A162" s="144" t="str">
        <f t="shared" si="14"/>
        <v>Замена трапов на крыше дома.</v>
      </c>
      <c r="B162" s="144"/>
      <c r="C162" s="144"/>
      <c r="D162" s="144"/>
      <c r="E162" s="144"/>
      <c r="F162" s="149">
        <f t="shared" si="15"/>
        <v>15021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76</v>
      </c>
      <c r="N162" s="1" t="str">
        <v>Замена трапов на крыше дома.</v>
      </c>
    </row>
    <row r="163" spans="1:14" ht="28.5" hidden="1" customHeight="1">
      <c r="A163" s="144">
        <f t="shared" si="14"/>
        <v>0</v>
      </c>
      <c r="B163" s="144"/>
      <c r="C163" s="144"/>
      <c r="D163" s="144"/>
      <c r="E163" s="144"/>
      <c r="F163" s="149">
        <f t="shared" si="15"/>
        <v>0</v>
      </c>
      <c r="G163" s="149"/>
      <c r="H163" s="24" t="e">
        <f t="shared" si="16"/>
        <v>#N/A</v>
      </c>
      <c r="I163" s="145" t="e">
        <f>VLOOKUP(A163,$A$28:$J$72,9,FALSE)</f>
        <v>#N/A</v>
      </c>
      <c r="J163" s="145"/>
      <c r="M163" s="22" t="s">
        <v>76</v>
      </c>
      <c r="N163" s="1">
        <v>0</v>
      </c>
    </row>
    <row r="164" spans="1:14" ht="28.5" hidden="1" customHeight="1">
      <c r="A164" s="144">
        <f t="shared" ref="A164:A187" si="18">IF(N164&gt;0,N164,0)</f>
        <v>0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0</v>
      </c>
      <c r="G164" s="149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76</v>
      </c>
      <c r="N164" s="1">
        <v>0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9">
        <f t="shared" si="19"/>
        <v>0</v>
      </c>
      <c r="G165" s="149"/>
      <c r="H165" s="29" t="e">
        <f t="shared" si="16"/>
        <v>#N/A</v>
      </c>
      <c r="I165" s="145" t="e">
        <f t="shared" si="20"/>
        <v>#N/A</v>
      </c>
      <c r="J165" s="145"/>
      <c r="M165" s="22" t="s">
        <v>76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9">
        <f t="shared" si="19"/>
        <v>0</v>
      </c>
      <c r="G166" s="149"/>
      <c r="H166" s="29" t="e">
        <f t="shared" si="16"/>
        <v>#N/A</v>
      </c>
      <c r="I166" s="145" t="e">
        <f t="shared" si="20"/>
        <v>#N/A</v>
      </c>
      <c r="J166" s="145"/>
      <c r="M166" s="22" t="s">
        <v>76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76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76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76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76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76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76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76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76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76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76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76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76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76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76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76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76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76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76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76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76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76</v>
      </c>
      <c r="N187" s="1">
        <v>0</v>
      </c>
    </row>
    <row r="188" spans="1:14" ht="29.25" customHeight="1">
      <c r="A188" s="107" t="s">
        <v>182</v>
      </c>
    </row>
    <row r="189" spans="1:14" ht="29.25" customHeight="1">
      <c r="A189" s="107" t="s">
        <v>182</v>
      </c>
    </row>
    <row r="190" spans="1:14" ht="36.75" customHeight="1">
      <c r="A190" s="169" t="s">
        <v>73</v>
      </c>
      <c r="B190" s="169"/>
      <c r="C190" s="169"/>
      <c r="D190" s="169"/>
      <c r="E190" s="27">
        <f>SUM(F158:G187)</f>
        <v>31523</v>
      </c>
    </row>
    <row r="191" spans="1:14" ht="51.75" customHeight="1">
      <c r="A191" s="169" t="s">
        <v>74</v>
      </c>
      <c r="B191" s="169"/>
      <c r="C191" s="169"/>
      <c r="D191" s="169"/>
      <c r="E191" s="27">
        <f>E190+E154-E155</f>
        <v>-357380.20999999996</v>
      </c>
    </row>
    <row r="192" spans="1:14">
      <c r="A192" s="107" t="s">
        <v>182</v>
      </c>
    </row>
    <row r="193" spans="1:10" ht="62.25" customHeight="1">
      <c r="A193" s="143" t="s">
        <v>78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51">
        <f>ПТО!G12</f>
        <v>1200</v>
      </c>
      <c r="I194" s="52" t="s">
        <v>80</v>
      </c>
    </row>
    <row r="195" spans="1:10" ht="18.75" customHeight="1">
      <c r="A195" s="141" t="str">
        <f>ПТО!F13</f>
        <v xml:space="preserve">  -  техническое освидетельствование лифта</v>
      </c>
      <c r="B195" s="141"/>
      <c r="C195" s="141"/>
      <c r="D195" s="141"/>
      <c r="E195" s="141"/>
      <c r="F195" s="141"/>
      <c r="G195" s="141"/>
      <c r="H195" s="51">
        <f>ПТО!G13</f>
        <v>8100</v>
      </c>
      <c r="I195" s="52" t="s">
        <v>80</v>
      </c>
    </row>
    <row r="196" spans="1:10" ht="18.75" customHeight="1">
      <c r="A196" s="141" t="str">
        <f>ПТО!F14</f>
        <v xml:space="preserve">  -  обслуживание ТП и кабельных линий</v>
      </c>
      <c r="B196" s="141"/>
      <c r="C196" s="141"/>
      <c r="D196" s="141"/>
      <c r="E196" s="141"/>
      <c r="F196" s="141"/>
      <c r="G196" s="141"/>
      <c r="H196" s="51">
        <f>ПТО!G14</f>
        <v>15000</v>
      </c>
      <c r="I196" s="52" t="s">
        <v>80</v>
      </c>
    </row>
    <row r="197" spans="1:10" ht="18.75" customHeight="1">
      <c r="A197" s="141" t="str">
        <f>ПТО!F15</f>
        <v xml:space="preserve">  -  передача бесхозных эл. сети и ТП</v>
      </c>
      <c r="B197" s="141"/>
      <c r="C197" s="141"/>
      <c r="D197" s="141"/>
      <c r="E197" s="141"/>
      <c r="F197" s="141"/>
      <c r="G197" s="141"/>
      <c r="H197" s="51">
        <f>ПТО!G15</f>
        <v>12000</v>
      </c>
      <c r="I197" s="52" t="s">
        <v>80</v>
      </c>
    </row>
    <row r="198" spans="1:10" ht="18.75" customHeight="1">
      <c r="A198" s="141" t="str">
        <f>ПТО!F16</f>
        <v xml:space="preserve">  -  приобретение резервного частотного преобразователя</v>
      </c>
      <c r="B198" s="141"/>
      <c r="C198" s="141"/>
      <c r="D198" s="141"/>
      <c r="E198" s="141"/>
      <c r="F198" s="141"/>
      <c r="G198" s="141"/>
      <c r="H198" s="51">
        <f>ПТО!G16</f>
        <v>140000</v>
      </c>
      <c r="I198" s="54" t="s">
        <v>80</v>
      </c>
    </row>
    <row r="199" spans="1:10" ht="18.75" customHeight="1">
      <c r="A199" s="141" t="str">
        <f>ПТО!F17</f>
        <v xml:space="preserve">  -  монтаж системы видеонаблюдения</v>
      </c>
      <c r="B199" s="141"/>
      <c r="C199" s="141"/>
      <c r="D199" s="141"/>
      <c r="E199" s="141"/>
      <c r="F199" s="141"/>
      <c r="G199" s="141"/>
      <c r="H199" s="51">
        <f>ПТО!G17</f>
        <v>150000</v>
      </c>
      <c r="I199" s="52" t="s">
        <v>80</v>
      </c>
    </row>
    <row r="200" spans="1:10">
      <c r="A200" s="141" t="str">
        <f>ПТО!F18</f>
        <v xml:space="preserve">  -  благоустройство придомовой территории</v>
      </c>
      <c r="B200" s="141"/>
      <c r="C200" s="141"/>
      <c r="D200" s="141"/>
      <c r="E200" s="141"/>
      <c r="F200" s="141"/>
      <c r="G200" s="141"/>
      <c r="H200" s="51">
        <f>ПТО!G18</f>
        <v>5000</v>
      </c>
      <c r="I200" s="52" t="s">
        <v>80</v>
      </c>
    </row>
    <row r="201" spans="1:10">
      <c r="A201" s="141" t="str">
        <f>ПТО!F19</f>
        <v xml:space="preserve">  -  ремонт подъезда</v>
      </c>
      <c r="B201" s="141"/>
      <c r="C201" s="141"/>
      <c r="D201" s="141"/>
      <c r="E201" s="141"/>
      <c r="F201" s="141"/>
      <c r="G201" s="141"/>
      <c r="H201" s="51">
        <f>ПТО!G19</f>
        <v>200000</v>
      </c>
      <c r="I201" s="52" t="s">
        <v>80</v>
      </c>
    </row>
    <row r="202" spans="1:10" hidden="1">
      <c r="A202" s="141">
        <f>ПТО!F20</f>
        <v>0</v>
      </c>
      <c r="B202" s="141"/>
      <c r="C202" s="141"/>
      <c r="D202" s="141"/>
      <c r="E202" s="141"/>
      <c r="F202" s="141"/>
      <c r="G202" s="141"/>
      <c r="H202" s="51">
        <f>ПТО!G20</f>
        <v>0</v>
      </c>
      <c r="I202" s="52" t="s">
        <v>80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51">
        <f>ПТО!G21</f>
        <v>0</v>
      </c>
      <c r="I203" s="52" t="s">
        <v>80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51">
        <f>ПТО!G22</f>
        <v>0</v>
      </c>
      <c r="I204" s="52" t="s">
        <v>80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51">
        <f>ПТО!G23</f>
        <v>0</v>
      </c>
      <c r="I205" s="52" t="s">
        <v>80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51">
        <f>ПТО!G24</f>
        <v>0</v>
      </c>
      <c r="I206" s="52" t="s">
        <v>80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51">
        <f>ПТО!G25</f>
        <v>0</v>
      </c>
      <c r="I207" s="52" t="s">
        <v>80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51">
        <f>ПТО!G26</f>
        <v>0</v>
      </c>
      <c r="I208" s="52" t="s">
        <v>80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51">
        <f>ПТО!G27</f>
        <v>0</v>
      </c>
      <c r="I209" s="52" t="s">
        <v>80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51">
        <f>ПТО!G28</f>
        <v>0</v>
      </c>
      <c r="I210" s="52" t="s">
        <v>80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51">
        <f>ПТО!G29</f>
        <v>0</v>
      </c>
      <c r="I211" s="52" t="s">
        <v>80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51">
        <f>ПТО!G30</f>
        <v>0</v>
      </c>
      <c r="I212" s="52" t="s">
        <v>80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51">
        <f>ПТО!G31</f>
        <v>0</v>
      </c>
      <c r="I213" s="52" t="s">
        <v>80</v>
      </c>
    </row>
    <row r="214" spans="1:9">
      <c r="A214" s="55" t="s">
        <v>84</v>
      </c>
      <c r="B214" s="56"/>
      <c r="C214" s="56"/>
      <c r="D214" s="56"/>
      <c r="E214" s="56"/>
      <c r="F214" s="56"/>
      <c r="G214" s="56"/>
      <c r="H214" s="57">
        <f>SUM(H194:H213)</f>
        <v>531300</v>
      </c>
      <c r="I214" s="58" t="s">
        <v>85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92" sqref="K9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-241380.61</f>
        <v>-241380.61</v>
      </c>
    </row>
    <row r="2" spans="1:12" ht="18.75" customHeight="1">
      <c r="A2" s="120" t="s">
        <v>77</v>
      </c>
      <c r="B2" s="124" t="s">
        <v>191</v>
      </c>
      <c r="C2" s="123">
        <v>1</v>
      </c>
      <c r="D2" s="129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187</v>
      </c>
      <c r="B3" s="122" t="s">
        <v>192</v>
      </c>
      <c r="C3" s="125">
        <v>1</v>
      </c>
      <c r="D3" s="130">
        <v>3308</v>
      </c>
      <c r="E3" s="121" t="s">
        <v>193</v>
      </c>
      <c r="F3" s="30"/>
      <c r="G3" s="30"/>
      <c r="L3" s="33" t="str">
        <f t="shared" si="0"/>
        <v>ТР</v>
      </c>
    </row>
    <row r="4" spans="1:12" ht="18.75" customHeight="1">
      <c r="A4" s="137" t="s">
        <v>188</v>
      </c>
      <c r="B4" s="122" t="s">
        <v>192</v>
      </c>
      <c r="C4" s="122">
        <v>1</v>
      </c>
      <c r="D4" s="135">
        <v>2656.5</v>
      </c>
      <c r="E4" s="138" t="s">
        <v>197</v>
      </c>
      <c r="F4" s="30"/>
      <c r="G4" s="30"/>
      <c r="L4" s="33" t="str">
        <f t="shared" si="0"/>
        <v>ТР</v>
      </c>
    </row>
    <row r="5" spans="1:12" ht="18.75" customHeight="1">
      <c r="A5" s="128" t="s">
        <v>189</v>
      </c>
      <c r="B5" s="131" t="s">
        <v>192</v>
      </c>
      <c r="C5" s="126">
        <v>1</v>
      </c>
      <c r="D5" s="133">
        <v>2437.5</v>
      </c>
      <c r="E5" s="132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134" t="s">
        <v>190</v>
      </c>
      <c r="B6" s="122" t="s">
        <v>192</v>
      </c>
      <c r="C6" s="122">
        <v>1</v>
      </c>
      <c r="D6" s="135">
        <v>15021</v>
      </c>
      <c r="E6" s="136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31.5">
      <c r="A14" s="30"/>
      <c r="F14" s="115" t="s">
        <v>82</v>
      </c>
      <c r="G14" s="116">
        <v>15000</v>
      </c>
      <c r="L14" s="33">
        <f t="shared" si="0"/>
        <v>0</v>
      </c>
    </row>
    <row r="15" spans="1:12" ht="15.75">
      <c r="A15" s="30"/>
      <c r="F15" s="115" t="s">
        <v>83</v>
      </c>
      <c r="G15" s="116">
        <v>12000</v>
      </c>
      <c r="L15" s="33">
        <f t="shared" si="0"/>
        <v>0</v>
      </c>
    </row>
    <row r="16" spans="1:12" ht="31.5">
      <c r="A16" s="30"/>
      <c r="F16" s="115" t="s">
        <v>200</v>
      </c>
      <c r="G16" s="116">
        <v>140000</v>
      </c>
      <c r="L16" s="33">
        <f t="shared" si="0"/>
        <v>0</v>
      </c>
    </row>
    <row r="17" spans="1:12" ht="15.75">
      <c r="A17" s="30"/>
      <c r="F17" s="115" t="s">
        <v>198</v>
      </c>
      <c r="G17" s="116">
        <v>150000</v>
      </c>
      <c r="L17" s="33">
        <f t="shared" si="0"/>
        <v>0</v>
      </c>
    </row>
    <row r="18" spans="1:12" ht="31.5">
      <c r="A18" s="30"/>
      <c r="F18" s="139" t="s">
        <v>199</v>
      </c>
      <c r="G18" s="116">
        <v>5000</v>
      </c>
      <c r="L18" s="33">
        <f t="shared" si="0"/>
        <v>0</v>
      </c>
    </row>
    <row r="19" spans="1:12" ht="15.75">
      <c r="A19" s="30"/>
      <c r="F19" s="115" t="s">
        <v>201</v>
      </c>
      <c r="G19" s="116">
        <v>200000</v>
      </c>
      <c r="L19" s="33">
        <f t="shared" si="0"/>
        <v>0</v>
      </c>
    </row>
    <row r="20" spans="1:12" ht="15.75">
      <c r="A20" s="30"/>
      <c r="F20" s="140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132770.4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132770.4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54091.68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54091.68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42945.48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42945.48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39339.360000000001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39339.360000000001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13113.12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13113.12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54747.24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54747.24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130803.36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130803.36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zz23pSiqkV5hJOpf4Hze8ayCkLqUExBnLcWPC97XP/6xjor9DcBLSDFVOB2nRckTp+03bMfLiSZjzlHPXJtskA==" saltValue="3fjCBHbjs/KNqR5vrCxk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K92" sqref="K9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195</v>
      </c>
      <c r="F1" s="62">
        <v>2731.9</v>
      </c>
    </row>
    <row r="2" spans="1:10" ht="15.75" customHeight="1">
      <c r="A2" s="72" t="s">
        <v>90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91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92</v>
      </c>
      <c r="B4" s="74" t="s">
        <v>4</v>
      </c>
      <c r="C4" s="85">
        <v>176705.06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93</v>
      </c>
      <c r="B5" s="74" t="s">
        <v>5</v>
      </c>
      <c r="C5" s="81">
        <f>SUM(C6:C8)</f>
        <v>586469.94999999995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94</v>
      </c>
      <c r="B6" s="74" t="s">
        <v>6</v>
      </c>
      <c r="C6" s="85">
        <v>438947.35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95</v>
      </c>
      <c r="B7" s="74" t="s">
        <v>7</v>
      </c>
      <c r="C7" s="85">
        <f>F1*4.5*12</f>
        <v>147522.6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96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97</v>
      </c>
      <c r="B9" s="74" t="s">
        <v>9</v>
      </c>
      <c r="C9" s="81">
        <f>SUM(C10:C14)</f>
        <v>568199.15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98</v>
      </c>
      <c r="B10" s="74" t="s">
        <v>10</v>
      </c>
      <c r="C10" s="85">
        <v>568199.15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100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101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103</v>
      </c>
      <c r="B15" s="74" t="s">
        <v>15</v>
      </c>
      <c r="C15" s="81">
        <f>C9</f>
        <v>568199.15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106</v>
      </c>
      <c r="B18" s="74" t="s">
        <v>18</v>
      </c>
      <c r="C18" s="81">
        <f>IF(C16&gt;0,0,IF(C4&gt;0,C4+C5-C9,C5-C2-C9))</f>
        <v>194975.86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108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110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170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111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112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113</v>
      </c>
      <c r="B27" s="77" t="s">
        <v>4</v>
      </c>
      <c r="C27" s="88">
        <v>39488.949999999997</v>
      </c>
      <c r="D27" s="83" t="s">
        <v>60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114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115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116</v>
      </c>
      <c r="B30" s="77" t="s">
        <v>18</v>
      </c>
      <c r="C30" s="88">
        <v>51600.73</v>
      </c>
      <c r="D30" s="83" t="s">
        <v>66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117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118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120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171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130619.62</v>
      </c>
      <c r="F37" s="96" t="s">
        <v>175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121</v>
      </c>
      <c r="B38" s="80" t="s">
        <v>37</v>
      </c>
      <c r="C38" s="92">
        <v>119287.32</v>
      </c>
      <c r="D38" s="96" t="s">
        <v>173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122</v>
      </c>
      <c r="B39" s="80" t="s">
        <v>38</v>
      </c>
      <c r="C39" s="93">
        <v>132310.09</v>
      </c>
      <c r="D39" s="96" t="s">
        <v>174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123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124</v>
      </c>
      <c r="B41" s="80" t="s">
        <v>40</v>
      </c>
      <c r="C41" s="95">
        <f>E37</f>
        <v>130619.62</v>
      </c>
      <c r="D41" s="82" t="s">
        <v>59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125</v>
      </c>
      <c r="B42" s="80" t="s">
        <v>41</v>
      </c>
      <c r="C42" s="95">
        <f>E37</f>
        <v>130619.62</v>
      </c>
      <c r="D42" s="82" t="s">
        <v>59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126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127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57028.92</v>
      </c>
      <c r="F45" s="96" t="s">
        <v>175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130</v>
      </c>
      <c r="B46" s="80" t="s">
        <v>37</v>
      </c>
      <c r="C46" s="92">
        <v>4095.43</v>
      </c>
      <c r="D46" s="96" t="s">
        <v>176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131</v>
      </c>
      <c r="B47" s="80" t="s">
        <v>38</v>
      </c>
      <c r="C47" s="93">
        <v>56630.32</v>
      </c>
      <c r="D47" s="96" t="s">
        <v>174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132</v>
      </c>
      <c r="B48" s="80" t="s">
        <v>39</v>
      </c>
      <c r="C48" s="95">
        <f>IF(E45-C47&lt;0,0,E45-C47)</f>
        <v>398.59999999999854</v>
      </c>
      <c r="D48" s="82" t="s">
        <v>59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133</v>
      </c>
      <c r="B49" s="80" t="s">
        <v>40</v>
      </c>
      <c r="C49" s="95">
        <f>E45</f>
        <v>57028.92</v>
      </c>
      <c r="D49" s="82" t="s">
        <v>59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134</v>
      </c>
      <c r="B50" s="80" t="s">
        <v>41</v>
      </c>
      <c r="C50" s="95">
        <f>E45</f>
        <v>57028.92</v>
      </c>
      <c r="D50" s="82" t="s">
        <v>59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135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136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137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94402.51</v>
      </c>
      <c r="F53" s="96" t="s">
        <v>175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138</v>
      </c>
      <c r="B54" s="77" t="s">
        <v>37</v>
      </c>
      <c r="C54" s="101">
        <v>6327.25</v>
      </c>
      <c r="D54" s="96" t="s">
        <v>176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139</v>
      </c>
      <c r="B55" s="77" t="s">
        <v>38</v>
      </c>
      <c r="C55" s="88">
        <v>92366.51</v>
      </c>
      <c r="D55" s="96" t="s">
        <v>174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140</v>
      </c>
      <c r="B56" s="77" t="s">
        <v>39</v>
      </c>
      <c r="C56" s="95">
        <f>IF(E53-C55&lt;0,0,E53-C55)</f>
        <v>2036</v>
      </c>
      <c r="D56" s="82" t="s">
        <v>59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141</v>
      </c>
      <c r="B57" s="77" t="s">
        <v>40</v>
      </c>
      <c r="C57" s="95">
        <f>E53</f>
        <v>94402.51</v>
      </c>
      <c r="D57" s="82" t="s">
        <v>59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142</v>
      </c>
      <c r="B58" s="77" t="s">
        <v>41</v>
      </c>
      <c r="C58" s="95">
        <f>E53</f>
        <v>94402.51</v>
      </c>
      <c r="D58" s="82" t="s">
        <v>59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143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144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145</v>
      </c>
      <c r="B61" s="79" t="s">
        <v>86</v>
      </c>
      <c r="C61" s="98" t="str">
        <f>IF(E61&gt;0,"Предоставляется",0)</f>
        <v>Предоставляется</v>
      </c>
      <c r="D61" s="98" t="s">
        <v>55</v>
      </c>
      <c r="E61" s="97">
        <v>96993.91</v>
      </c>
      <c r="F61" s="96" t="s">
        <v>175</v>
      </c>
      <c r="G61" s="68"/>
      <c r="H61" s="68"/>
    </row>
    <row r="62" spans="1:15" ht="15.75" customHeight="1">
      <c r="A62" s="75" t="s">
        <v>146</v>
      </c>
      <c r="B62" s="77" t="s">
        <v>37</v>
      </c>
      <c r="C62" s="101">
        <v>179.51</v>
      </c>
      <c r="D62" s="96" t="s">
        <v>176</v>
      </c>
      <c r="E62" s="71"/>
      <c r="G62" s="66"/>
      <c r="H62" s="66"/>
    </row>
    <row r="63" spans="1:15" ht="15.75" customHeight="1">
      <c r="A63" s="75" t="s">
        <v>147</v>
      </c>
      <c r="B63" s="77" t="s">
        <v>38</v>
      </c>
      <c r="C63" s="88">
        <v>85448.59</v>
      </c>
      <c r="D63" s="96" t="s">
        <v>174</v>
      </c>
      <c r="E63" s="71"/>
      <c r="G63" s="66"/>
      <c r="H63" s="66"/>
    </row>
    <row r="64" spans="1:15" ht="15.75" customHeight="1">
      <c r="A64" s="75" t="s">
        <v>148</v>
      </c>
      <c r="B64" s="77" t="s">
        <v>39</v>
      </c>
      <c r="C64" s="95">
        <f>IF(E61-C63&lt;0,0,E61-C63)</f>
        <v>11545.320000000007</v>
      </c>
      <c r="D64" s="82" t="s">
        <v>59</v>
      </c>
      <c r="E64" s="71"/>
      <c r="G64" s="66"/>
      <c r="H64" s="66"/>
    </row>
    <row r="65" spans="1:8" ht="15.75" customHeight="1">
      <c r="A65" s="75" t="s">
        <v>149</v>
      </c>
      <c r="B65" s="77" t="s">
        <v>40</v>
      </c>
      <c r="C65" s="95">
        <f>E61</f>
        <v>96993.91</v>
      </c>
      <c r="D65" s="82" t="s">
        <v>59</v>
      </c>
      <c r="E65" s="71"/>
      <c r="G65" s="66"/>
      <c r="H65" s="66"/>
    </row>
    <row r="66" spans="1:8" ht="15.75" customHeight="1">
      <c r="A66" s="75" t="s">
        <v>150</v>
      </c>
      <c r="B66" s="77" t="s">
        <v>41</v>
      </c>
      <c r="C66" s="95">
        <f>E61</f>
        <v>96993.91</v>
      </c>
      <c r="D66" s="82" t="s">
        <v>59</v>
      </c>
      <c r="E66" s="71"/>
      <c r="G66" s="66"/>
      <c r="H66" s="66"/>
    </row>
    <row r="67" spans="1:8" ht="15.75" customHeight="1">
      <c r="A67" s="75" t="s">
        <v>151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153</v>
      </c>
      <c r="B69" s="79" t="s">
        <v>87</v>
      </c>
      <c r="C69" s="98" t="str">
        <f>IF(E69&gt;0,"Предоставляется",0)</f>
        <v>Предоставляется</v>
      </c>
      <c r="D69" s="98" t="s">
        <v>55</v>
      </c>
      <c r="E69" s="97">
        <v>28206.92</v>
      </c>
      <c r="F69" s="96" t="s">
        <v>175</v>
      </c>
      <c r="G69" s="68"/>
      <c r="H69" s="68"/>
    </row>
    <row r="70" spans="1:8" ht="15.75" customHeight="1">
      <c r="A70" s="75" t="s">
        <v>154</v>
      </c>
      <c r="B70" s="77" t="s">
        <v>37</v>
      </c>
      <c r="C70" s="101">
        <v>2025.63</v>
      </c>
      <c r="D70" s="96" t="s">
        <v>176</v>
      </c>
      <c r="E70" s="71"/>
      <c r="G70" s="66"/>
      <c r="H70" s="66"/>
    </row>
    <row r="71" spans="1:8" ht="15.75" customHeight="1">
      <c r="A71" s="75" t="s">
        <v>155</v>
      </c>
      <c r="B71" s="77" t="s">
        <v>38</v>
      </c>
      <c r="C71" s="88">
        <v>28384.59</v>
      </c>
      <c r="D71" s="96" t="s">
        <v>174</v>
      </c>
      <c r="E71" s="71"/>
      <c r="G71" s="66"/>
      <c r="H71" s="66"/>
    </row>
    <row r="72" spans="1:8" ht="15.75" customHeight="1">
      <c r="A72" s="75" t="s">
        <v>156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157</v>
      </c>
      <c r="B73" s="77" t="s">
        <v>40</v>
      </c>
      <c r="C73" s="95">
        <f>E69</f>
        <v>28206.92</v>
      </c>
      <c r="D73" s="82" t="s">
        <v>59</v>
      </c>
      <c r="E73" s="71"/>
      <c r="G73" s="66"/>
      <c r="H73" s="66"/>
    </row>
    <row r="74" spans="1:8" ht="15.75" customHeight="1">
      <c r="A74" s="75" t="s">
        <v>158</v>
      </c>
      <c r="B74" s="77" t="s">
        <v>41</v>
      </c>
      <c r="C74" s="95">
        <f>E69</f>
        <v>28206.92</v>
      </c>
      <c r="D74" s="82" t="s">
        <v>59</v>
      </c>
      <c r="E74" s="71"/>
      <c r="G74" s="66"/>
      <c r="H74" s="66"/>
    </row>
    <row r="75" spans="1:8" ht="15.75" customHeight="1">
      <c r="A75" s="75" t="s">
        <v>159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160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161</v>
      </c>
      <c r="B77" s="79" t="s">
        <v>88</v>
      </c>
      <c r="C77" s="98">
        <f>IF(E77&gt;0,"Предоставляется",0)</f>
        <v>0</v>
      </c>
      <c r="D77" s="98" t="s">
        <v>89</v>
      </c>
      <c r="E77" s="97">
        <v>0</v>
      </c>
      <c r="F77" s="96" t="s">
        <v>175</v>
      </c>
      <c r="G77" s="68"/>
      <c r="H77" s="68"/>
    </row>
    <row r="78" spans="1:8" ht="15.75" customHeight="1">
      <c r="A78" s="75" t="s">
        <v>162</v>
      </c>
      <c r="B78" s="77" t="s">
        <v>37</v>
      </c>
      <c r="C78" s="101">
        <v>0</v>
      </c>
      <c r="D78" s="96" t="s">
        <v>177</v>
      </c>
      <c r="E78" s="66"/>
      <c r="G78" s="66"/>
      <c r="H78" s="66"/>
    </row>
    <row r="79" spans="1:8" ht="15.75" customHeight="1">
      <c r="A79" s="75" t="s">
        <v>163</v>
      </c>
      <c r="B79" s="77" t="s">
        <v>38</v>
      </c>
      <c r="C79" s="88">
        <v>0</v>
      </c>
      <c r="D79" s="96" t="s">
        <v>174</v>
      </c>
      <c r="E79" s="66"/>
      <c r="G79" s="66"/>
      <c r="H79" s="66"/>
    </row>
    <row r="80" spans="1:8" ht="15.75" customHeight="1">
      <c r="A80" s="75" t="s">
        <v>164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92" sqref="K9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178</v>
      </c>
      <c r="B2" s="61" t="s">
        <v>45</v>
      </c>
      <c r="C2" s="108">
        <v>2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179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180</v>
      </c>
      <c r="B4" s="61" t="s">
        <v>47</v>
      </c>
      <c r="C4" s="109">
        <v>46016.79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2020-03-18T07:46:17Z</dcterms:modified>
</cp:coreProperties>
</file>