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4" i="1"/>
  <c r="A174" i="1" s="1"/>
  <c r="I174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8" i="1"/>
  <c r="A178" i="1" s="1"/>
  <c r="I178" i="1" s="1"/>
  <c r="N186" i="1"/>
  <c r="A186" i="1" s="1"/>
  <c r="I186" i="1" s="1"/>
  <c r="N180" i="1"/>
  <c r="A180" i="1" s="1"/>
  <c r="I180" i="1" s="1"/>
  <c r="N184" i="1"/>
  <c r="A184" i="1" s="1"/>
  <c r="I184" i="1" s="1"/>
  <c r="N187" i="1"/>
  <c r="A187" i="1" s="1"/>
  <c r="I187" i="1" s="1"/>
  <c r="N177" i="1"/>
  <c r="A177" i="1" s="1"/>
  <c r="I177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H181" i="1"/>
  <c r="F166" i="1"/>
  <c r="H164" i="1"/>
  <c r="F164" i="1"/>
  <c r="H187" i="1"/>
  <c r="H185" i="1"/>
  <c r="H178" i="1"/>
  <c r="H169" i="1"/>
  <c r="H177" i="1"/>
  <c r="F175" i="1"/>
  <c r="F185" i="1"/>
  <c r="H171" i="1"/>
  <c r="H172" i="1"/>
  <c r="F182" i="1"/>
  <c r="F172" i="1"/>
  <c r="F184" i="1"/>
  <c r="H182" i="1"/>
  <c r="F169" i="1"/>
  <c r="F181" i="1"/>
  <c r="H184" i="1"/>
  <c r="H165" i="1"/>
  <c r="H170" i="1"/>
  <c r="H176" i="1"/>
  <c r="F187" i="1"/>
  <c r="F178" i="1"/>
  <c r="F170" i="1"/>
  <c r="F171" i="1"/>
  <c r="H186" i="1"/>
  <c r="F177" i="1"/>
  <c r="H180" i="1"/>
  <c r="F174" i="1"/>
  <c r="H175" i="1"/>
  <c r="H173" i="1"/>
  <c r="H179" i="1"/>
  <c r="F173" i="1"/>
  <c r="H174" i="1"/>
  <c r="F167" i="1"/>
  <c r="F165" i="1"/>
  <c r="H167" i="1"/>
  <c r="F179" i="1"/>
  <c r="H168" i="1"/>
  <c r="F168" i="1"/>
  <c r="F180" i="1"/>
  <c r="H166" i="1"/>
  <c r="F186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<sst xmlns="http://schemas.openxmlformats.org/spreadsheetml/2006/main" count="559" uniqueCount="207">
  <si>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</si>
  <si>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</si>
  <si>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</si>
  <si>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</si>
  <si>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</si>
  <si>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</si>
  <si>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</si>
  <si>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</si>
  <si>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</si>
  <si>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</si>
  <si>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</si>
  <si>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</si>
  <si>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</si>
  <si>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</si>
  <si>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</si>
  <si>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</si>
  <si>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</si>
  <si>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</si>
  <si>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</si>
  <si>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</si>
  <si>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</si>
  <si>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</si>
  <si>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</si>
  <si>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</si>
  <si>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</si>
  <si>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</si>
  <si>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</si>
  <si>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</si>
  <si>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</si>
  <si>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</si>
  <si>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</si>
  <si>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</si>
  <si>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</si>
  <si>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</si>
  <si>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</si>
  <si>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</si>
  <si>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</si>
  <si>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</si>
  <si>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</si>
  <si>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</si>
  <si>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</si>
  <si>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</si>
  <si>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</si>
  <si>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</si>
  <si>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</si>
  <si>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</si>
  <si>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</si>
  <si>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</si>
  <si>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</si>
  <si>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</si>
  <si>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</si>
  <si>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</si>
  <si>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</si>
  <si>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</si>
  <si>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</si>
  <si>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</si>
  <si>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</si>
  <si>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</si>
  <si>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</si>
  <si>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</si>
  <si>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</si>
  <si>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</si>
  <si>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</si>
  <si>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</si>
  <si>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</si>
  <si>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</si>
  <si>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</si>
  <si>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</si>
  <si>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</si>
  <si>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</si>
  <si>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</si>
  <si>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</si>
  <si>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</si>
  <si>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</si>
  <si>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</si>
  <si>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</si>
  <si>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</si>
  <si>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</si>
  <si>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</si>
  <si>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</si>
  <si>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</si>
  <si>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</si>
  <si>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</si>
  <si>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</si>
  <si>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</si>
  <si>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</si>
  <si>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</si>
  <si>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</si>
  <si>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</si>
  <si>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</si>
  <si>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</si>
  <si>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</si>
  <si>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</si>
  <si>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</si>
  <si>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</si>
  <si>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</si>
  <si>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</si>
  <si>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</si>
  <si>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</si>
  <si>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</si>
  <si>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</si>
  <si>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</si>
  <si>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</si>
  <si>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</si>
  <si>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</si>
  <si>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</si>
  <si>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</si>
  <si>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</si>
  <si>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</si>
  <si>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</si>
  <si>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</si>
  <si>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</si>
  <si>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</si>
  <si>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</si>
  <si>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</si>
  <si>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</si>
  <si>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</si>
  <si>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</si>
  <si>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</si>
  <si>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</si>
  <si>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</si>
  <si>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</si>
  <si>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</si>
  <si>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</si>
  <si>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</si>
  <si>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</si>
  <si>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</si>
  <si>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</si>
  <si>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</si>
  <si>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</si>
  <si>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</si>
  <si>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</si>
  <si>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</si>
  <si>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</si>
  <si>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</si>
  <si>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</si>
  <si>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</si>
  <si>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</si>
  <si>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</si>
  <si>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</si>
  <si>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</si>
  <si>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</si>
  <si>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</si>
  <si>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</si>
  <si>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</si>
  <si>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</si>
  <si>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</si>
  <si>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</si>
  <si>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</si>
  <si>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</si>
  <si>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</si>
  <si>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</si>
  <si>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</si>
  <si>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</si>
  <si>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</si>
  <si>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</si>
  <si>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</si>
  <si>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</si>
  <si>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</si>
  <si>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</si>
  <si>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</si>
  <si>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</si>
  <si>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</si>
  <si>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</si>
  <si>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</si>
  <si>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</si>
  <si>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</si>
  <si>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</si>
  <si>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</si>
  <si>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</si>
  <si>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</si>
  <si>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</si>
  <si>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</si>
  <si>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</si>
  <si>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</si>
  <si>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</si>
  <si>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</si>
  <si>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</si>
  <si>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</si>
  <si>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</si>
  <si>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</si>
  <si>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</si>
  <si>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</si>
  <si>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</si>
  <si>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5/3</t>
  </si>
  <si>
    <t>Работы (услуги) по управлению многоквартирным домом</t>
  </si>
  <si>
    <t>Отчет об исполнении договора управления многоквартирного дома 
Румянцева, 5/3 в части текущего ремонта</t>
  </si>
  <si>
    <t>Замена АКБ для лифта.</t>
  </si>
  <si>
    <t>Замена привода кабины лифта.</t>
  </si>
  <si>
    <t>Приобретение бесперебойного блока питания системы видеонаблюдения.</t>
  </si>
  <si>
    <t>Замена счетчика электрической энергии.</t>
  </si>
  <si>
    <t>АВР от 29.03.2019</t>
  </si>
  <si>
    <t>АВР от 02.07.2019, Решение, счет №7822 от 05.06.2019</t>
  </si>
  <si>
    <t>счет №621 от 04.07.2019</t>
  </si>
  <si>
    <t>ежегодно</t>
  </si>
  <si>
    <t>разово</t>
  </si>
  <si>
    <t>площадь дома</t>
  </si>
  <si>
    <t>Приобретение 2-х цилиндрических видеокамер.</t>
  </si>
  <si>
    <t>АВР от 10.11.2019, счет №159 от 14.10.2019</t>
  </si>
  <si>
    <t>АВР от 28.10.2019, Решение, счет №16388 от 18.10.2019</t>
  </si>
  <si>
    <t>АВР от 10.11.2019, Счет №193 от 18.12.2018</t>
  </si>
  <si>
    <t>АВР от 06.12.2019, Решение, счет №2409 от 19.11.2019</t>
  </si>
  <si>
    <t xml:space="preserve">  -  ремонт резервного частотного преобразователя</t>
  </si>
  <si>
    <t xml:space="preserve">  -  благоустройство придомовой территории</t>
  </si>
  <si>
    <t>Замена электронного блока управления вызовами лифта.</t>
  </si>
  <si>
    <t>Приобретение и монтаж противоскользящего коврика.</t>
  </si>
  <si>
    <t xml:space="preserve">  -  приобретение частотного преобразователя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</si>
</sst>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5" fillId="0" borderId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21" fillId="0" borderId="0" xfId="5" applyFont="1" applyBorder="1" applyAlignment="1"/>
    <xf numFmtId="0" fontId="7" fillId="0" borderId="0" xfId="5" applyFill="1" applyBorder="1"/>
    <xf numFmtId="0" fontId="7" fillId="0" borderId="0" xfId="5" applyFill="1" applyBorder="1" applyAlignment="1">
      <alignment horizontal="center"/>
    </xf>
    <xf numFmtId="1" fontId="7" fillId="6" borderId="0" xfId="5" applyNumberFormat="1" applyFill="1" applyBorder="1" applyAlignment="1">
      <alignment horizontal="center"/>
    </xf>
    <xf numFmtId="0" fontId="7" fillId="6" borderId="0" xfId="5" applyFill="1" applyBorder="1" applyAlignment="1">
      <alignment wrapText="1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wrapText="1"/>
    </xf>
    <xf numFmtId="4" fontId="7" fillId="0" borderId="0" xfId="5" applyNumberFormat="1" applyBorder="1" applyAlignment="1"/>
    <xf numFmtId="0" fontId="7" fillId="6" borderId="0" xfId="5" applyFill="1" applyBorder="1" applyAlignment="1">
      <alignment horizontal="center"/>
    </xf>
    <xf numFmtId="4" fontId="21" fillId="6" borderId="0" xfId="5" applyNumberFormat="1" applyFont="1" applyFill="1" applyBorder="1" applyAlignment="1"/>
    <xf numFmtId="0" fontId="7" fillId="6" borderId="0" xfId="5" applyFill="1" applyBorder="1"/>
    <xf numFmtId="0" fontId="21" fillId="0" borderId="0" xfId="5" applyFont="1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0" fillId="0" borderId="0" xfId="0" applyFill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6" applyFont="1" applyFill="1"/>
    <xf numFmtId="0" fontId="7" fillId="0" borderId="0" xfId="5" applyFill="1" applyBorder="1" applyAlignment="1">
      <alignment wrapText="1"/>
    </xf>
    <xf numFmtId="1" fontId="7" fillId="0" borderId="0" xfId="5" applyNumberFormat="1" applyFill="1" applyBorder="1" applyAlignment="1">
      <alignment horizontal="center"/>
    </xf>
    <xf numFmtId="0" fontId="4" fillId="0" borderId="0" xfId="5" applyFont="1" applyFill="1" applyBorder="1"/>
    <xf numFmtId="0" fontId="3" fillId="0" borderId="0" xfId="4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wrapText="1"/>
    </xf>
    <xf numFmtId="0" fontId="1" fillId="0" borderId="0" xfId="4" applyFont="1" applyFill="1" applyBorder="1" applyAlignment="1"/>
    <xf numFmtId="4" fontId="13" fillId="0" borderId="0" xfId="0" applyNumberFormat="1" applyFont="1" applyBorder="1"/>
    <xf numFmtId="0" fontId="14" fillId="0" borderId="0" xfId="0" applyFont="1" applyBorder="1" applyAlignment="1">
      <alignment wrapText="1"/>
    </xf>
    <xf numFmtId="0" fontId="1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1" t="s">
        <v>184</v>
      </c>
      <c r="B2" s="171"/>
      <c r="C2" s="171"/>
      <c r="D2" s="171"/>
      <c r="E2" s="171"/>
      <c r="F2" s="171"/>
      <c r="G2" s="171"/>
      <c r="H2" s="171"/>
      <c r="I2" s="171"/>
      <c r="J2" s="17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43466</v>
      </c>
      <c r="K4" s="110"/>
      <c r="L4" s="110"/>
      <c r="M4" s="110"/>
      <c r="N4" s="110"/>
    </row>
    <row r="5" spans="1:18">
      <c r="A5" s="1" t="s">
        <v>1</v>
      </c>
      <c r="E5" s="117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10"/>
      <c r="L8" s="172"/>
      <c r="M8" s="110"/>
      <c r="N8" s="110"/>
      <c r="O8" s="71" t="s">
        <v>90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10"/>
      <c r="L9" s="172"/>
      <c r="M9" s="110"/>
      <c r="N9" s="110"/>
      <c r="O9" s="71" t="s">
        <v>91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436102.16</v>
      </c>
      <c r="K10" s="110"/>
      <c r="L10" s="172"/>
      <c r="M10" s="110"/>
      <c r="N10" s="110"/>
      <c r="O10" s="71" t="s">
        <v>92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840036.83000000007</v>
      </c>
      <c r="K11" s="110"/>
      <c r="L11" s="172"/>
      <c r="M11" s="110"/>
      <c r="N11" s="110"/>
      <c r="O11" s="71" t="s">
        <v>93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677513.03</v>
      </c>
      <c r="K12" s="110"/>
      <c r="L12" s="172"/>
      <c r="M12" s="110"/>
      <c r="N12" s="110"/>
      <c r="O12" s="71" t="s">
        <v>94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162523.79999999999</v>
      </c>
      <c r="K13" s="110"/>
      <c r="L13" s="172"/>
      <c r="M13" s="110"/>
      <c r="N13" s="110"/>
      <c r="O13" s="71" t="s">
        <v>95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10"/>
      <c r="L14" s="172"/>
      <c r="M14" s="110"/>
      <c r="N14" s="110"/>
      <c r="O14" s="71" t="s">
        <v>96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947332.43</v>
      </c>
      <c r="K15" s="110"/>
      <c r="L15" s="172"/>
      <c r="M15" s="110"/>
      <c r="N15" s="110"/>
      <c r="O15" s="71" t="s">
        <v>97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947332.43</v>
      </c>
      <c r="K16" s="110"/>
      <c r="L16" s="172"/>
      <c r="M16" s="110"/>
      <c r="N16" s="110"/>
      <c r="O16" s="71" t="s">
        <v>98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10"/>
      <c r="L17" s="172"/>
      <c r="M17" s="110"/>
      <c r="N17" s="110"/>
      <c r="O17" s="71" t="s">
        <v>99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10"/>
      <c r="L18" s="172"/>
      <c r="M18" s="110"/>
      <c r="N18" s="110"/>
      <c r="O18" s="71" t="s">
        <v>100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10"/>
      <c r="L19" s="172"/>
      <c r="M19" s="110"/>
      <c r="N19" s="110"/>
      <c r="O19" s="71" t="s">
        <v>101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10"/>
      <c r="L20" s="172"/>
      <c r="M20" s="110"/>
      <c r="N20" s="110"/>
      <c r="O20" s="71" t="s">
        <v>102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947332.43</v>
      </c>
      <c r="K21" s="110"/>
      <c r="L21" s="172"/>
      <c r="M21" s="110"/>
      <c r="N21" s="110"/>
      <c r="O21" s="71" t="s">
        <v>103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10"/>
      <c r="L22" s="172"/>
      <c r="M22" s="110"/>
      <c r="N22" s="110"/>
      <c r="O22" s="71" t="s">
        <v>104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10"/>
      <c r="L23" s="172"/>
      <c r="M23" s="110"/>
      <c r="N23" s="110"/>
      <c r="O23" s="71" t="s">
        <v>105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328806.55999999994</v>
      </c>
      <c r="K24" s="110"/>
      <c r="L24" s="172"/>
      <c r="M24" s="110"/>
      <c r="N24" s="110"/>
      <c r="O24" s="71" t="s">
        <v>106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0"/>
      <c r="L27" s="17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265816.68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7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9" t="str">
        <f>ПТО!A40</f>
        <v>Работы по содержанию лифта (лифтов)</v>
      </c>
      <c r="B29" s="149"/>
      <c r="C29" s="149"/>
      <c r="D29" s="149"/>
      <c r="E29" s="149"/>
      <c r="F29" s="150">
        <f>VLOOKUP(A29,ПТО!$A$39:$D$53,2,FALSE)</f>
        <v>54174.6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73"/>
      <c r="M29" s="110"/>
      <c r="N29" s="110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42978.48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7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43339.68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7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73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13724.28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7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67537.679999999993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7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9" t="str">
        <f>ПТО!A46</f>
        <v>Работы (услуги) по управлению многоквартирным домом</v>
      </c>
      <c r="B35" s="149"/>
      <c r="C35" s="149"/>
      <c r="D35" s="149"/>
      <c r="E35" s="149"/>
      <c r="F35" s="150">
        <f>VLOOKUP(A35,ПТО!$A$39:$D$53,2,FALSE)</f>
        <v>180582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73"/>
      <c r="M35" s="116"/>
      <c r="N35" s="110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0"/>
      <c r="L36" s="173"/>
      <c r="M36" s="116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73"/>
      <c r="M37" s="116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73"/>
      <c r="M38" s="116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73"/>
      <c r="M39" s="116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73"/>
      <c r="M40" s="116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73"/>
      <c r="M41" s="116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73"/>
      <c r="M42" s="116"/>
      <c r="N42" s="110"/>
      <c r="O42" s="23">
        <f t="shared" si="1"/>
        <v>0</v>
      </c>
      <c r="R42" s="1" t="s">
        <v>75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10"/>
      <c r="L43" s="173"/>
      <c r="M43" s="116"/>
      <c r="N43" s="110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9" t="str">
        <f>ПТО!A3</f>
        <v>Замена АКБ для лифта.</v>
      </c>
      <c r="B44" s="149"/>
      <c r="C44" s="149"/>
      <c r="D44" s="149"/>
      <c r="E44" s="149"/>
      <c r="F44" s="150">
        <f>VLOOKUP(A44,ПТО!$A$2:$D$31,4,FALSE)</f>
        <v>1450</v>
      </c>
      <c r="G44" s="150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0"/>
      <c r="L44" s="173"/>
      <c r="M44" s="116"/>
      <c r="N44" s="110"/>
      <c r="O44" s="23" t="str">
        <f t="shared" si="1"/>
        <v>Замена АКБ для лифта.</v>
      </c>
      <c r="R44" s="22" t="s">
        <v>76</v>
      </c>
    </row>
    <row r="45" spans="1:18" ht="51" customHeight="1" outlineLevel="1">
      <c r="A45" s="149" t="str">
        <f>ПТО!A4</f>
        <v>Замена привода кабины лифта.</v>
      </c>
      <c r="B45" s="149"/>
      <c r="C45" s="149"/>
      <c r="D45" s="149"/>
      <c r="E45" s="149"/>
      <c r="F45" s="150">
        <f>VLOOKUP(A45,ПТО!$A$2:$D$31,4,FALSE)</f>
        <v>29500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73"/>
      <c r="M45" s="116"/>
      <c r="N45" s="110"/>
      <c r="O45" s="23" t="str">
        <f t="shared" si="1"/>
        <v>Замена привода кабины лифта.</v>
      </c>
      <c r="R45" s="22" t="s">
        <v>76</v>
      </c>
    </row>
    <row r="46" spans="1:18" ht="51" customHeight="1" outlineLevel="1">
      <c r="A46" s="149" t="str">
        <f>ПТО!A5</f>
        <v>Приобретение бесперебойного блока питания системы видеонаблюдения.</v>
      </c>
      <c r="B46" s="149"/>
      <c r="C46" s="149"/>
      <c r="D46" s="149"/>
      <c r="E46" s="149"/>
      <c r="F46" s="150">
        <f>VLOOKUP(A46,ПТО!$A$2:$D$31,4,FALSE)</f>
        <v>2978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0"/>
      <c r="L46" s="173"/>
      <c r="M46" s="116"/>
      <c r="N46" s="110"/>
      <c r="O46" s="23" t="str">
        <f t="shared" si="1"/>
        <v>Приобретение бесперебойного блока питания системы видеонаблюдения.</v>
      </c>
      <c r="R46" s="22" t="s">
        <v>76</v>
      </c>
    </row>
    <row r="47" spans="1:18" ht="51" customHeight="1" outlineLevel="1">
      <c r="A47" s="149" t="str">
        <f>ПТО!A6</f>
        <v>Замена счетчика электрической энергии.</v>
      </c>
      <c r="B47" s="149"/>
      <c r="C47" s="149"/>
      <c r="D47" s="149"/>
      <c r="E47" s="149"/>
      <c r="F47" s="150">
        <f>VLOOKUP(A47,ПТО!$A$2:$D$31,4,FALSE)</f>
        <v>2437.5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0"/>
      <c r="L47" s="173"/>
      <c r="M47" s="116"/>
      <c r="N47" s="110"/>
      <c r="O47" s="23" t="str">
        <f t="shared" si="1"/>
        <v>Замена счетчика электрической энергии.</v>
      </c>
      <c r="R47" s="22" t="s">
        <v>76</v>
      </c>
    </row>
    <row r="48" spans="1:18" ht="51" customHeight="1" outlineLevel="1">
      <c r="A48" s="149" t="str">
        <f>ПТО!A7</f>
        <v>Замена электронного блока управления вызовами лифта.</v>
      </c>
      <c r="B48" s="149"/>
      <c r="C48" s="149"/>
      <c r="D48" s="149"/>
      <c r="E48" s="149"/>
      <c r="F48" s="150">
        <f>VLOOKUP(A48,ПТО!$A$2:$D$31,4,FALSE)</f>
        <v>12950</v>
      </c>
      <c r="G48" s="150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10"/>
      <c r="L48" s="173"/>
      <c r="M48" s="116"/>
      <c r="N48" s="110"/>
      <c r="O48" s="23" t="str">
        <f t="shared" si="1"/>
        <v>Замена электронного блока управления вызовами лифта.</v>
      </c>
      <c r="R48" s="22" t="s">
        <v>76</v>
      </c>
    </row>
    <row r="49" spans="1:18" ht="51" customHeight="1" outlineLevel="1">
      <c r="A49" s="149" t="str">
        <f>ПТО!A8</f>
        <v>Приобретение 2-х цилиндрических видеокамер.</v>
      </c>
      <c r="B49" s="149"/>
      <c r="C49" s="149"/>
      <c r="D49" s="149"/>
      <c r="E49" s="149"/>
      <c r="F49" s="150">
        <f>VLOOKUP(A49,ПТО!$A$2:$D$31,4,FALSE)</f>
        <v>7472</v>
      </c>
      <c r="G49" s="150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10"/>
      <c r="L49" s="173"/>
      <c r="M49" s="116"/>
      <c r="N49" s="110"/>
      <c r="O49" s="23" t="str">
        <f t="shared" si="1"/>
        <v>Приобретение 2-х цилиндрических видеокамер.</v>
      </c>
      <c r="R49" s="22" t="s">
        <v>76</v>
      </c>
    </row>
    <row r="50" spans="1:18" ht="51" customHeight="1" outlineLevel="1">
      <c r="A50" s="149" t="str">
        <f>ПТО!A9</f>
        <v>Приобретение и монтаж противоскользящего коврика.</v>
      </c>
      <c r="B50" s="149"/>
      <c r="C50" s="149"/>
      <c r="D50" s="149"/>
      <c r="E50" s="149"/>
      <c r="F50" s="150">
        <f>VLOOKUP(A50,ПТО!$A$2:$D$31,4,FALSE)</f>
        <v>7088</v>
      </c>
      <c r="G50" s="150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10"/>
      <c r="L50" s="173"/>
      <c r="M50" s="116"/>
      <c r="N50" s="110"/>
      <c r="O50" s="23" t="str">
        <f t="shared" si="1"/>
        <v>Приобретение и монтаж противоскользящего коврика.</v>
      </c>
      <c r="R50" s="22" t="s">
        <v>76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73"/>
      <c r="M51" s="116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73"/>
      <c r="M52" s="116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73"/>
      <c r="M53" s="116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73"/>
      <c r="M54" s="116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73"/>
      <c r="M55" s="116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73"/>
      <c r="M56" s="116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73"/>
      <c r="M57" s="116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73"/>
      <c r="M58" s="116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73"/>
      <c r="M59" s="116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73"/>
      <c r="M60" s="116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73"/>
      <c r="M61" s="116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73"/>
      <c r="M62" s="116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73"/>
      <c r="M63" s="116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73"/>
      <c r="M64" s="116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73"/>
      <c r="M65" s="116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73"/>
      <c r="M66" s="116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73"/>
      <c r="M67" s="116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73"/>
      <c r="M68" s="116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73"/>
      <c r="M69" s="116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73"/>
      <c r="M70" s="116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73"/>
      <c r="M72" s="116"/>
      <c r="N72" s="110"/>
      <c r="O72" s="23">
        <f t="shared" si="1"/>
        <v>0</v>
      </c>
      <c r="R72" s="22" t="s">
        <v>76</v>
      </c>
    </row>
    <row r="73" spans="1:16384">
      <c r="A73" s="105" t="s">
        <v>182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0"/>
      <c r="L75" s="156"/>
      <c r="M75" s="110"/>
      <c r="N75" s="110"/>
      <c r="O75" s="71" t="s">
        <v>107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0"/>
      <c r="L76" s="156"/>
      <c r="M76" s="110"/>
      <c r="N76" s="110"/>
      <c r="O76" s="71" t="s">
        <v>108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0"/>
      <c r="L77" s="156"/>
      <c r="M77" s="110"/>
      <c r="N77" s="110"/>
      <c r="O77" s="71" t="s">
        <v>109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0"/>
      <c r="L78" s="156"/>
      <c r="M78" s="110"/>
      <c r="N78" s="110"/>
      <c r="O78" s="71" t="s">
        <v>110</v>
      </c>
    </row>
    <row r="79" spans="1:16384">
      <c r="A79" s="115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8">
        <f t="shared" ref="J81:J90" si="2">VLOOKUP(O81,АО,3,FALSE)</f>
        <v>0</v>
      </c>
      <c r="K81" s="110"/>
      <c r="L81" s="174"/>
      <c r="M81" s="110"/>
      <c r="N81" s="110"/>
      <c r="O81" s="71" t="s">
        <v>111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8">
        <f t="shared" si="2"/>
        <v>0</v>
      </c>
      <c r="K82" s="110"/>
      <c r="L82" s="174"/>
      <c r="M82" s="110"/>
      <c r="N82" s="110"/>
      <c r="O82" s="71" t="s">
        <v>112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196558.03</v>
      </c>
      <c r="K83" s="110"/>
      <c r="L83" s="174"/>
      <c r="M83" s="110"/>
      <c r="N83" s="110"/>
      <c r="O83" s="71" t="s">
        <v>113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10"/>
      <c r="L84" s="174"/>
      <c r="M84" s="110"/>
      <c r="N84" s="110"/>
      <c r="O84" s="71" t="s">
        <v>114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10"/>
      <c r="L85" s="174"/>
      <c r="M85" s="110"/>
      <c r="N85" s="110"/>
      <c r="O85" s="71" t="s">
        <v>115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96065.93</v>
      </c>
      <c r="K86" s="110"/>
      <c r="L86" s="174"/>
      <c r="M86" s="110"/>
      <c r="N86" s="110"/>
      <c r="O86" s="71" t="s">
        <v>116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74"/>
      <c r="M87" s="110"/>
      <c r="N87" s="110"/>
      <c r="O87" s="71" t="s">
        <v>117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74"/>
      <c r="M88" s="110"/>
      <c r="N88" s="110"/>
      <c r="O88" s="71" t="s">
        <v>118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74"/>
      <c r="M89" s="110"/>
      <c r="N89" s="110"/>
      <c r="O89" s="71" t="s">
        <v>119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10"/>
      <c r="L90" s="174"/>
      <c r="M90" s="110"/>
      <c r="N90" s="110"/>
      <c r="O90" s="71" t="s">
        <v>120</v>
      </c>
    </row>
    <row r="91" spans="1:15">
      <c r="A91" s="105" t="s">
        <v>182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10"/>
      <c r="L93" s="110"/>
      <c r="M93" s="110"/>
      <c r="N93" s="110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179539.45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163962.97</v>
      </c>
      <c r="L95" s="175"/>
      <c r="O95" s="1" t="s">
        <v>121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228365.76</v>
      </c>
      <c r="L96" s="175"/>
      <c r="O96" s="1" t="s">
        <v>122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75"/>
      <c r="O97" s="1" t="s">
        <v>123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179539.45</v>
      </c>
      <c r="L98" s="175"/>
      <c r="O98" s="1" t="s">
        <v>124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179539.45</v>
      </c>
      <c r="L99" s="175"/>
      <c r="O99" s="1" t="s">
        <v>125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126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127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69412.05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4984.71</v>
      </c>
      <c r="L103" s="175"/>
      <c r="O103" s="1" t="s">
        <v>130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88126.35</v>
      </c>
      <c r="L104" s="175"/>
      <c r="O104" s="1" t="s">
        <v>131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75"/>
      <c r="O105" s="1" t="s">
        <v>132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69412.05</v>
      </c>
      <c r="L106" s="175"/>
      <c r="O106" s="1" t="s">
        <v>133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69412.05</v>
      </c>
      <c r="L107" s="175"/>
      <c r="O107" s="1" t="s">
        <v>134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135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136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119524.31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8011.01</v>
      </c>
      <c r="L111" s="175"/>
      <c r="O111" s="1" t="s">
        <v>138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153222.01999999999</v>
      </c>
      <c r="L112" s="175"/>
      <c r="O112" s="1" t="s">
        <v>139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75"/>
      <c r="O113" s="1" t="s">
        <v>140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119524.31</v>
      </c>
      <c r="L114" s="175"/>
      <c r="O114" s="1" t="s">
        <v>141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119524.31</v>
      </c>
      <c r="L115" s="175"/>
      <c r="O115" s="1" t="s">
        <v>142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143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144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124491.99</v>
      </c>
      <c r="H118" s="160"/>
      <c r="I118" s="160"/>
      <c r="J118" s="160"/>
      <c r="L118" s="48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230.4</v>
      </c>
      <c r="L119" s="48"/>
      <c r="O119" s="1" t="s">
        <v>146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106434.48</v>
      </c>
      <c r="L120" s="48"/>
      <c r="O120" s="1" t="s">
        <v>147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18057.510000000009</v>
      </c>
      <c r="L121" s="48"/>
      <c r="O121" s="1" t="s">
        <v>148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124491.99</v>
      </c>
      <c r="L122" s="48"/>
      <c r="O122" s="1" t="s">
        <v>149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124491.99</v>
      </c>
      <c r="L123" s="48"/>
      <c r="O123" s="1" t="s">
        <v>150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8"/>
      <c r="O125" s="1" t="s">
        <v>152</v>
      </c>
    </row>
    <row r="126" spans="1:15" ht="32.25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0" t="str">
        <f>IF(VLOOKUP("гвс",АО,3,FALSE)&gt;0,VLOOKUP("гвс",АО,3,FALSE),0)</f>
        <v>Предоставляется</v>
      </c>
      <c r="E126" s="160"/>
      <c r="F126" s="13" t="str">
        <f>IF(VLOOKUP("гвс",АО,3,FALSE)&gt;0,VLOOKUP("гвс",АО,4,FALSE),0)</f>
        <v>куб.м.</v>
      </c>
      <c r="G126" s="159">
        <f>VLOOKUP("гвс",АО,5,FALSE)</f>
        <v>41257</v>
      </c>
      <c r="H126" s="160"/>
      <c r="I126" s="160"/>
      <c r="J126" s="160"/>
      <c r="L126" s="48"/>
    </row>
    <row r="127" spans="1:15" ht="32.25" customHeight="1" outlineLevel="2">
      <c r="A127" s="157" t="str">
        <f t="shared" ref="A127:A133" si="10">IF(VLOOKUP("гвс",АО,3,FALSE)&gt;0,VLOOKUP(O127,АО,2,FALSE),0)</f>
        <v>Общий объем потребления, нат. показ.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2962.8</v>
      </c>
      <c r="L127" s="48"/>
      <c r="O127" s="1" t="s">
        <v>154</v>
      </c>
    </row>
    <row r="128" spans="1:15" ht="32.25" customHeight="1" outlineLevel="2">
      <c r="A128" s="157" t="str">
        <f t="shared" si="10"/>
        <v>Оплачено потребителями, руб.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58568.29</v>
      </c>
      <c r="L128" s="48"/>
      <c r="O128" s="1" t="s">
        <v>155</v>
      </c>
    </row>
    <row r="129" spans="1:15" ht="32.25" customHeight="1" outlineLevel="2">
      <c r="A129" s="157" t="str">
        <f t="shared" si="10"/>
        <v>Задолженность потребителей, руб.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8"/>
      <c r="O129" s="1" t="s">
        <v>156</v>
      </c>
    </row>
    <row r="130" spans="1:15" ht="32.25" customHeight="1" outlineLevel="2">
      <c r="A130" s="157" t="str">
        <f t="shared" si="10"/>
        <v>Начислено поставщиком (поставщиками) коммунального ресурса, руб.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41257</v>
      </c>
      <c r="L130" s="48"/>
      <c r="O130" s="1" t="s">
        <v>157</v>
      </c>
    </row>
    <row r="131" spans="1:15" ht="32.25" customHeight="1" outlineLevel="2">
      <c r="A131" s="157" t="str">
        <f t="shared" si="10"/>
        <v>Оплачено поставщику (поставщикам) коммунального ресурса, руб.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41257</v>
      </c>
      <c r="L131" s="48"/>
      <c r="O131" s="1" t="s">
        <v>158</v>
      </c>
    </row>
    <row r="132" spans="1:15" ht="32.25" customHeight="1" outlineLevel="2">
      <c r="A132" s="157" t="str">
        <f t="shared" si="10"/>
        <v>Задолженность перед поставщиком (поставщиками) коммунального ресурса, руб.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8"/>
      <c r="O132" s="1" t="s">
        <v>159</v>
      </c>
    </row>
    <row r="133" spans="1:15" ht="32.25" customHeight="1" outlineLevel="2">
      <c r="A133" s="157" t="str">
        <f t="shared" si="10"/>
        <v>Размер пени и штрафов, уплаченных поставщику (поставщикам) коммунального ресурса, руб.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8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8"/>
      <c r="O135" s="1" t="s">
        <v>162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8"/>
      <c r="O136" s="1" t="s">
        <v>163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8"/>
      <c r="O138" s="1" t="s">
        <v>165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8"/>
      <c r="O139" s="1" t="s">
        <v>166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10</v>
      </c>
      <c r="O144" t="s">
        <v>178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2</v>
      </c>
      <c r="L145" s="15"/>
      <c r="O145" t="s">
        <v>179</v>
      </c>
    </row>
    <row r="146" spans="1:15" ht="30" customHeight="1" outlineLevel="1">
      <c r="A146" s="157" t="s">
        <v>181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600018.6</v>
      </c>
      <c r="O146" t="s">
        <v>180</v>
      </c>
    </row>
    <row r="149" spans="1:15" ht="52.5" customHeight="1">
      <c r="A149" s="153" t="s">
        <v>186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52" t="s">
        <v>71</v>
      </c>
      <c r="B154" s="152"/>
      <c r="C154" s="152"/>
      <c r="D154" s="152"/>
      <c r="E154" s="27">
        <f>ПТО!G1</f>
        <v>23807.19</v>
      </c>
    </row>
    <row r="155" spans="1:15" ht="34.5" customHeight="1">
      <c r="A155" s="154" t="s">
        <v>72</v>
      </c>
      <c r="B155" s="154"/>
      <c r="C155" s="154"/>
      <c r="D155" s="154"/>
      <c r="E155" s="28">
        <f>J13</f>
        <v>162523.79999999999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Замена АКБ для лифта.</v>
      </c>
      <c r="B159" s="149"/>
      <c r="C159" s="149"/>
      <c r="D159" s="149"/>
      <c r="E159" s="149"/>
      <c r="F159" s="150">
        <f t="shared" si="15"/>
        <v>1450</v>
      </c>
      <c r="G159" s="150"/>
      <c r="H159" s="24" t="str">
        <f t="shared" si="16"/>
        <v>разово</v>
      </c>
      <c r="I159" s="151">
        <f t="shared" si="17"/>
        <v>1</v>
      </c>
      <c r="J159" s="151"/>
      <c r="M159" s="22" t="s">
        <v>76</v>
      </c>
      <c r="N159" s="1" t="str">
        <v>Замена АКБ для лифта.</v>
      </c>
    </row>
    <row r="160" spans="1:15" ht="28.5" customHeight="1">
      <c r="A160" s="149" t="str">
        <f t="shared" si="14"/>
        <v>Замена привода кабины лифта.</v>
      </c>
      <c r="B160" s="149"/>
      <c r="C160" s="149"/>
      <c r="D160" s="149"/>
      <c r="E160" s="149"/>
      <c r="F160" s="150">
        <f t="shared" si="15"/>
        <v>29500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76</v>
      </c>
      <c r="N160" s="1" t="str">
        <v>Замена привода кабины лифта.</v>
      </c>
    </row>
    <row r="161" spans="1:14" ht="28.5" customHeight="1">
      <c r="A161" s="149" t="str">
        <f>IF(N161&gt;0,N161,0)</f>
        <v>Приобретение бесперебойного блока питания системы видеонаблюдения.</v>
      </c>
      <c r="B161" s="149"/>
      <c r="C161" s="149"/>
      <c r="D161" s="149"/>
      <c r="E161" s="149"/>
      <c r="F161" s="150">
        <f t="shared" si="15"/>
        <v>2978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76</v>
      </c>
      <c r="N161" s="1" t="str">
        <v>Приобретение бесперебойного блока питания системы видеонаблюдения.</v>
      </c>
    </row>
    <row r="162" spans="1:14" ht="28.5" customHeight="1">
      <c r="A162" s="149" t="str">
        <f t="shared" si="14"/>
        <v>Замена счетчика электрической энергии.</v>
      </c>
      <c r="B162" s="149"/>
      <c r="C162" s="149"/>
      <c r="D162" s="149"/>
      <c r="E162" s="149"/>
      <c r="F162" s="150">
        <f t="shared" si="15"/>
        <v>2437.5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76</v>
      </c>
      <c r="N162" s="1" t="str">
        <v>Замена счетчика электрической энергии.</v>
      </c>
    </row>
    <row r="163" spans="1:14" ht="28.5" customHeight="1">
      <c r="A163" s="149" t="str">
        <f t="shared" si="14"/>
        <v>Замена электронного блока управления вызовами лифта.</v>
      </c>
      <c r="B163" s="149"/>
      <c r="C163" s="149"/>
      <c r="D163" s="149"/>
      <c r="E163" s="149"/>
      <c r="F163" s="150">
        <f t="shared" si="15"/>
        <v>12950</v>
      </c>
      <c r="G163" s="150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76</v>
      </c>
      <c r="N163" s="1" t="str">
        <v>Замена электронного блока управления вызовами лифта.</v>
      </c>
    </row>
    <row r="164" spans="1:14" ht="28.5" customHeight="1">
      <c r="A164" s="149" t="str">
        <f t="shared" ref="A164:A187" si="18">IF(N164&gt;0,N164,0)</f>
        <v>Приобретение 2-х цилиндрических видеокамер.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7472</v>
      </c>
      <c r="G164" s="150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76</v>
      </c>
      <c r="N164" s="1" t="str">
        <v>Приобретение 2-х цилиндрических видеокамер.</v>
      </c>
    </row>
    <row r="165" spans="1:14" ht="28.5" customHeight="1">
      <c r="A165" s="149" t="str">
        <f t="shared" si="18"/>
        <v>Приобретение и монтаж противоскользящего коврика.</v>
      </c>
      <c r="B165" s="149"/>
      <c r="C165" s="149"/>
      <c r="D165" s="149"/>
      <c r="E165" s="149"/>
      <c r="F165" s="150">
        <f t="shared" si="19"/>
        <v>7088</v>
      </c>
      <c r="G165" s="150"/>
      <c r="H165" s="29" t="str">
        <f t="shared" si="16"/>
        <v>разово</v>
      </c>
      <c r="I165" s="151">
        <f t="shared" si="20"/>
        <v>1</v>
      </c>
      <c r="J165" s="151"/>
      <c r="M165" s="22" t="s">
        <v>76</v>
      </c>
      <c r="N165" s="1" t="str">
        <v>Приобретение и монтаж противоскользящего коврика.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76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76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76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76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76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76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76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76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76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76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76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76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76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76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76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76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76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76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76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76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76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76</v>
      </c>
      <c r="N187" s="1">
        <v>0</v>
      </c>
    </row>
    <row r="188" spans="1:14" ht="29.25" customHeight="1">
      <c r="A188" s="105" t="s">
        <v>182</v>
      </c>
    </row>
    <row r="189" spans="1:14" ht="29.25" customHeight="1">
      <c r="A189" s="105" t="s">
        <v>182</v>
      </c>
    </row>
    <row r="190" spans="1:14" ht="36.75" customHeight="1">
      <c r="A190" s="152" t="s">
        <v>73</v>
      </c>
      <c r="B190" s="152"/>
      <c r="C190" s="152"/>
      <c r="D190" s="152"/>
      <c r="E190" s="27">
        <f>SUM(F158:G187)</f>
        <v>71975.5</v>
      </c>
    </row>
    <row r="191" spans="1:14" ht="51.75" customHeight="1">
      <c r="A191" s="152" t="s">
        <v>74</v>
      </c>
      <c r="B191" s="152"/>
      <c r="C191" s="152"/>
      <c r="D191" s="152"/>
      <c r="E191" s="27">
        <f>E190+E154-E155</f>
        <v>-66741.109999999986</v>
      </c>
    </row>
    <row r="192" spans="1:14">
      <c r="A192" s="105" t="s">
        <v>182</v>
      </c>
    </row>
    <row r="193" spans="1:10" ht="62.25" customHeight="1">
      <c r="A193" s="177" t="s">
        <v>78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50">
        <f>ПТО!G12</f>
        <v>1200</v>
      </c>
      <c r="I194" s="51" t="s">
        <v>80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50">
        <f>ПТО!G13</f>
        <v>8100</v>
      </c>
      <c r="I195" s="51" t="s">
        <v>80</v>
      </c>
    </row>
    <row r="196" spans="1:10" ht="18.75" customHeight="1">
      <c r="A196" s="176" t="str">
        <f>ПТО!F14</f>
        <v xml:space="preserve">  -  обслуживание ТП и кабельных линий</v>
      </c>
      <c r="B196" s="176"/>
      <c r="C196" s="176"/>
      <c r="D196" s="176"/>
      <c r="E196" s="176"/>
      <c r="F196" s="176"/>
      <c r="G196" s="176"/>
      <c r="H196" s="50">
        <f>ПТО!G14</f>
        <v>15000</v>
      </c>
      <c r="I196" s="51" t="s">
        <v>80</v>
      </c>
    </row>
    <row r="197" spans="1:10" ht="18.75" customHeight="1">
      <c r="A197" s="176" t="str">
        <f>ПТО!F15</f>
        <v xml:space="preserve">  -  передача бесхозных эл. сети и ТП</v>
      </c>
      <c r="B197" s="176"/>
      <c r="C197" s="176"/>
      <c r="D197" s="176"/>
      <c r="E197" s="176"/>
      <c r="F197" s="176"/>
      <c r="G197" s="176"/>
      <c r="H197" s="50">
        <f>ПТО!G15</f>
        <v>12000</v>
      </c>
      <c r="I197" s="51" t="s">
        <v>80</v>
      </c>
    </row>
    <row r="198" spans="1:10" ht="18.75" customHeight="1">
      <c r="A198" s="176" t="str">
        <f>ПТО!F16</f>
        <v xml:space="preserve">  -  ремонт резервного частотного преобразователя</v>
      </c>
      <c r="B198" s="176"/>
      <c r="C198" s="176"/>
      <c r="D198" s="176"/>
      <c r="E198" s="176"/>
      <c r="F198" s="176"/>
      <c r="G198" s="176"/>
      <c r="H198" s="50">
        <f>ПТО!G16</f>
        <v>110000</v>
      </c>
      <c r="I198" s="53" t="s">
        <v>80</v>
      </c>
    </row>
    <row r="199" spans="1:10" ht="18.75" customHeight="1">
      <c r="A199" s="176" t="str">
        <f>ПТО!F17</f>
        <v xml:space="preserve">  -  благоустройство придомовой территории</v>
      </c>
      <c r="B199" s="176"/>
      <c r="C199" s="176"/>
      <c r="D199" s="176"/>
      <c r="E199" s="176"/>
      <c r="F199" s="176"/>
      <c r="G199" s="176"/>
      <c r="H199" s="50">
        <f>ПТО!G17</f>
        <v>5000</v>
      </c>
      <c r="I199" s="51" t="s">
        <v>80</v>
      </c>
    </row>
    <row r="200" spans="1:10">
      <c r="A200" s="176" t="str">
        <f>ПТО!F18</f>
        <v xml:space="preserve">  -  приобретение частотного преобразователя</v>
      </c>
      <c r="B200" s="176"/>
      <c r="C200" s="176"/>
      <c r="D200" s="176"/>
      <c r="E200" s="176"/>
      <c r="F200" s="176"/>
      <c r="G200" s="176"/>
      <c r="H200" s="50">
        <f>ПТО!G18</f>
        <v>130500</v>
      </c>
      <c r="I200" s="51" t="s">
        <v>80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50">
        <f>ПТО!G19</f>
        <v>0</v>
      </c>
      <c r="I201" s="51" t="s">
        <v>80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50">
        <f>ПТО!G20</f>
        <v>0</v>
      </c>
      <c r="I202" s="51" t="s">
        <v>80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50">
        <f>ПТО!G21</f>
        <v>0</v>
      </c>
      <c r="I203" s="51" t="s">
        <v>80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50">
        <f>ПТО!G22</f>
        <v>0</v>
      </c>
      <c r="I204" s="51" t="s">
        <v>80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50">
        <f>ПТО!G23</f>
        <v>0</v>
      </c>
      <c r="I205" s="51" t="s">
        <v>80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50">
        <f>ПТО!G24</f>
        <v>0</v>
      </c>
      <c r="I206" s="51" t="s">
        <v>80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50">
        <f>ПТО!G25</f>
        <v>0</v>
      </c>
      <c r="I207" s="51" t="s">
        <v>80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50">
        <f>ПТО!G26</f>
        <v>0</v>
      </c>
      <c r="I208" s="51" t="s">
        <v>80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50">
        <f>ПТО!G27</f>
        <v>0</v>
      </c>
      <c r="I209" s="51" t="s">
        <v>80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50">
        <f>ПТО!G28</f>
        <v>0</v>
      </c>
      <c r="I210" s="51" t="s">
        <v>80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50">
        <f>ПТО!G29</f>
        <v>0</v>
      </c>
      <c r="I211" s="51" t="s">
        <v>80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50">
        <f>ПТО!G30</f>
        <v>0</v>
      </c>
      <c r="I212" s="51" t="s">
        <v>80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281800</v>
      </c>
      <c r="I214" s="57" t="s">
        <v>85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C14" sqref="C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f>23807.19</f>
        <v>23807.19</v>
      </c>
    </row>
    <row r="2" spans="1:12" ht="18.75" customHeight="1">
      <c r="A2" s="118" t="s">
        <v>77</v>
      </c>
      <c r="B2" s="120" t="s">
        <v>194</v>
      </c>
      <c r="C2" s="120">
        <v>1</v>
      </c>
      <c r="D2" s="125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187</v>
      </c>
      <c r="B3" s="120" t="s">
        <v>195</v>
      </c>
      <c r="C3" s="138">
        <v>1</v>
      </c>
      <c r="D3" s="130">
        <v>1450</v>
      </c>
      <c r="E3" s="139" t="s">
        <v>200</v>
      </c>
      <c r="F3" s="30"/>
      <c r="G3" s="30"/>
      <c r="L3" s="33" t="str">
        <f t="shared" si="0"/>
        <v>ТР</v>
      </c>
    </row>
    <row r="4" spans="1:12" ht="18.75" customHeight="1">
      <c r="A4" s="123" t="s">
        <v>188</v>
      </c>
      <c r="B4" s="129" t="s">
        <v>195</v>
      </c>
      <c r="C4" s="129">
        <v>1</v>
      </c>
      <c r="D4" s="130">
        <v>29500</v>
      </c>
      <c r="E4" s="119" t="s">
        <v>191</v>
      </c>
      <c r="F4" s="30"/>
      <c r="G4" s="30"/>
      <c r="L4" s="33" t="str">
        <f t="shared" si="0"/>
        <v>ТР</v>
      </c>
    </row>
    <row r="5" spans="1:12" ht="32.25" customHeight="1">
      <c r="A5" s="124" t="s">
        <v>189</v>
      </c>
      <c r="B5" s="120" t="s">
        <v>195</v>
      </c>
      <c r="C5" s="120">
        <v>1</v>
      </c>
      <c r="D5" s="130">
        <v>2978</v>
      </c>
      <c r="E5" s="119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22" t="s">
        <v>190</v>
      </c>
      <c r="B6" s="126" t="s">
        <v>195</v>
      </c>
      <c r="C6" s="121">
        <v>1</v>
      </c>
      <c r="D6" s="127">
        <v>2437.5</v>
      </c>
      <c r="E6" s="128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42" t="s">
        <v>204</v>
      </c>
      <c r="B7" s="131" t="s">
        <v>195</v>
      </c>
      <c r="C7" s="132">
        <v>1</v>
      </c>
      <c r="D7" s="47">
        <v>12950</v>
      </c>
      <c r="E7" s="133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34" t="s">
        <v>197</v>
      </c>
      <c r="B8" s="135" t="s">
        <v>195</v>
      </c>
      <c r="C8" s="43">
        <v>1</v>
      </c>
      <c r="D8" s="44">
        <v>7472</v>
      </c>
      <c r="E8" s="136" t="s">
        <v>199</v>
      </c>
      <c r="F8" s="46"/>
      <c r="G8" s="46"/>
      <c r="K8" s="44"/>
      <c r="L8" s="33" t="str">
        <f t="shared" si="0"/>
        <v>ТР</v>
      </c>
    </row>
    <row r="9" spans="1:12">
      <c r="A9" s="45" t="s">
        <v>205</v>
      </c>
      <c r="B9" s="140" t="s">
        <v>195</v>
      </c>
      <c r="C9" s="43">
        <v>1</v>
      </c>
      <c r="D9" s="44">
        <v>7088</v>
      </c>
      <c r="E9" s="45" t="s">
        <v>201</v>
      </c>
      <c r="F9" s="45"/>
      <c r="G9" s="45"/>
      <c r="K9" s="44"/>
      <c r="L9" s="33" t="str">
        <f t="shared" si="0"/>
        <v>ТР</v>
      </c>
    </row>
    <row r="10" spans="1:12">
      <c r="A10" s="145"/>
      <c r="B10" s="146"/>
      <c r="C10" s="147"/>
      <c r="D10" s="47"/>
      <c r="E10" s="148"/>
      <c r="L10" s="33">
        <f t="shared" si="0"/>
        <v>0</v>
      </c>
    </row>
    <row r="11" spans="1:12" ht="94.5">
      <c r="A11" s="30"/>
      <c r="F11" s="112" t="s">
        <v>78</v>
      </c>
      <c r="G11" s="112"/>
      <c r="L11" s="33">
        <f t="shared" si="0"/>
        <v>0</v>
      </c>
    </row>
    <row r="12" spans="1:12" ht="31.5">
      <c r="A12" s="30"/>
      <c r="F12" s="113" t="s">
        <v>79</v>
      </c>
      <c r="G12" s="114">
        <v>1200</v>
      </c>
      <c r="L12" s="33">
        <f t="shared" si="0"/>
        <v>0</v>
      </c>
    </row>
    <row r="13" spans="1:12" ht="31.5">
      <c r="A13" s="30"/>
      <c r="F13" s="113" t="s">
        <v>81</v>
      </c>
      <c r="G13" s="114">
        <v>8100</v>
      </c>
      <c r="L13" s="33">
        <f t="shared" si="0"/>
        <v>0</v>
      </c>
    </row>
    <row r="14" spans="1:12" ht="31.5">
      <c r="A14" s="30"/>
      <c r="F14" s="113" t="s">
        <v>82</v>
      </c>
      <c r="G14" s="114">
        <v>15000</v>
      </c>
      <c r="L14" s="33">
        <f t="shared" si="0"/>
        <v>0</v>
      </c>
    </row>
    <row r="15" spans="1:12" ht="15.75">
      <c r="A15" s="30"/>
      <c r="F15" s="113" t="s">
        <v>83</v>
      </c>
      <c r="G15" s="114">
        <v>12000</v>
      </c>
      <c r="L15" s="33">
        <f t="shared" si="0"/>
        <v>0</v>
      </c>
    </row>
    <row r="16" spans="1:12" ht="31.5">
      <c r="A16" s="30"/>
      <c r="F16" s="113" t="s">
        <v>202</v>
      </c>
      <c r="G16" s="114">
        <v>110000</v>
      </c>
      <c r="L16" s="33">
        <f t="shared" si="0"/>
        <v>0</v>
      </c>
    </row>
    <row r="17" spans="1:12" ht="31.5">
      <c r="A17" s="30"/>
      <c r="F17" s="141" t="s">
        <v>203</v>
      </c>
      <c r="G17" s="114">
        <v>5000</v>
      </c>
      <c r="L17" s="33">
        <f t="shared" si="0"/>
        <v>0</v>
      </c>
    </row>
    <row r="18" spans="1:12" ht="31.5">
      <c r="A18" s="30"/>
      <c r="F18" s="144" t="s">
        <v>206</v>
      </c>
      <c r="G18" s="143">
        <v>130500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265816.68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265816.68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54174.6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54174.6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42978.48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42978.48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43339.68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43339.68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13724.28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13724.28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67537.679999999993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67537.679999999993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185</v>
      </c>
      <c r="B46" s="38">
        <v>180582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180582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UJPYB2GBy1ynVjuPkGrK9M//BT/Ot9bGUF/BOFybcu0XIPXFl/1Fc1PmAoAEwLvTbJuQ7bvzTi0O4nuM9uoqUQ==" saltValue="WU+LHxrlFv/5n26k1XJD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14" sqref="C14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196</v>
      </c>
      <c r="F1" s="61">
        <v>3009.7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436102.16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840036.83000000007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677513.03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F1*4.5*12</f>
        <v>162523.79999999999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947332.43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947332.43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947332.43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328806.55999999994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113</v>
      </c>
      <c r="B27" s="76" t="s">
        <v>4</v>
      </c>
      <c r="C27" s="87">
        <v>196558.03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116</v>
      </c>
      <c r="B30" s="76" t="s">
        <v>18</v>
      </c>
      <c r="C30" s="87">
        <v>96065.93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179539.45</v>
      </c>
      <c r="F37" s="95" t="s">
        <v>175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163962.97</v>
      </c>
      <c r="D38" s="95" t="s">
        <v>173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228365.76</v>
      </c>
      <c r="D39" s="95" t="s">
        <v>174</v>
      </c>
      <c r="E39" s="69"/>
      <c r="G39" s="68"/>
      <c r="H39" s="68"/>
      <c r="L39" s="64"/>
      <c r="M39" s="178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8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179539.45</v>
      </c>
      <c r="D41" s="81" t="s">
        <v>59</v>
      </c>
      <c r="E41" s="69"/>
      <c r="G41" s="68"/>
      <c r="H41" s="68"/>
      <c r="L41" s="64"/>
      <c r="M41" s="178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179539.45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69412.05</v>
      </c>
      <c r="F45" s="95" t="s">
        <v>175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4984.71</v>
      </c>
      <c r="D46" s="95" t="s">
        <v>176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88126.35</v>
      </c>
      <c r="D47" s="95" t="s">
        <v>174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69412.05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69412.05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119524.31</v>
      </c>
      <c r="F53" s="95" t="s">
        <v>175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138</v>
      </c>
      <c r="B54" s="76" t="s">
        <v>37</v>
      </c>
      <c r="C54" s="99">
        <v>8011.01</v>
      </c>
      <c r="D54" s="95" t="s">
        <v>176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153222.01999999999</v>
      </c>
      <c r="D55" s="95" t="s">
        <v>174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119524.31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119524.31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124491.99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99">
        <v>230.4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106434.48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18057.510000000009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124491.99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124491.99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41257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99">
        <v>2962.8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58568.29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41257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41257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>
        <f>IF(E77&gt;0,"Предоставляется",0)</f>
        <v>0</v>
      </c>
      <c r="D77" s="97" t="s">
        <v>89</v>
      </c>
      <c r="E77" s="96">
        <v>0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99">
        <v>0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0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6">
        <v>10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6">
        <v>2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7">
        <v>600018.6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2020-03-18T07:45:53Z</dcterms:modified>
</cp:coreProperties>
</file>