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A124" i="1"/>
  <c r="A123" i="1"/>
  <c r="A122" i="1"/>
  <c r="A120" i="1"/>
  <c r="A119" i="1"/>
  <c r="G118" i="1"/>
  <c r="D118" i="1"/>
  <c r="A118" i="1"/>
  <c r="J117" i="1"/>
  <c r="J112" i="1"/>
  <c r="J111" i="1"/>
  <c r="A117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41" i="1" l="1"/>
  <c r="F134" i="1"/>
  <c r="A137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<sst xmlns="http://schemas.openxmlformats.org/spreadsheetml/2006/main" count="546" uniqueCount="197">
  <si>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</si>
  <si>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</si>
  <si>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</si>
  <si>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</si>
  <si>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</si>
  <si>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</si>
  <si>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</si>
  <si>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</si>
  <si>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</si>
  <si>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</si>
  <si>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</si>
  <si>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</si>
  <si>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</si>
  <si>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</si>
  <si>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</si>
  <si>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</si>
  <si>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</si>
  <si>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</si>
  <si>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</si>
  <si>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</si>
  <si>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</si>
  <si>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</si>
  <si>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</si>
  <si>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</si>
  <si>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</si>
  <si>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</si>
  <si>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</si>
  <si>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</si>
  <si>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</si>
  <si>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</si>
  <si>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</si>
  <si>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</si>
  <si>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</si>
  <si>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</si>
  <si>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</si>
  <si>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</si>
  <si>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</si>
  <si>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</si>
  <si>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</si>
  <si>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</si>
  <si>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</si>
  <si>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</si>
  <si>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</si>
  <si>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</si>
  <si>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</si>
  <si>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</si>
  <si>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</si>
  <si>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</si>
  <si>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</si>
  <si>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</si>
  <si>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</si>
  <si>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</si>
  <si>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</si>
  <si>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</si>
  <si>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</si>
  <si>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</si>
  <si>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</si>
  <si>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</si>
  <si>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</si>
  <si>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</si>
  <si>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</si>
  <si>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</si>
  <si>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</si>
  <si>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</si>
  <si>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</si>
  <si>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</si>
  <si>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</si>
  <si>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</si>
  <si>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</si>
  <si>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</si>
  <si>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</si>
  <si>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</si>
  <si>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</si>
  <si>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</si>
  <si>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</si>
  <si>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</si>
  <si>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</si>
  <si>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</si>
  <si>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</si>
  <si>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</si>
  <si>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</si>
  <si>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</si>
  <si>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</si>
  <si>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</si>
  <si>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</si>
  <si>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</si>
  <si>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</si>
  <si>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</si>
  <si>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</si>
  <si>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</si>
  <si>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</si>
  <si>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</si>
  <si>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</si>
  <si>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</si>
  <si>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</si>
  <si>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</si>
  <si>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</si>
  <si>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</si>
  <si>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</si>
  <si>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</si>
  <si>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</si>
  <si>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</si>
  <si>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</si>
  <si>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</si>
  <si>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</si>
  <si>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</si>
  <si>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</si>
  <si>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</si>
  <si>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</si>
  <si>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</si>
  <si>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</si>
  <si>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</si>
  <si>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</si>
  <si>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</si>
  <si>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</si>
  <si>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</si>
  <si>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</si>
  <si>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</si>
  <si>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</si>
  <si>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</si>
  <si>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</si>
  <si>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</si>
  <si>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</si>
  <si>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</si>
  <si>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</si>
  <si>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</si>
  <si>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</si>
  <si>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</si>
  <si>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</si>
  <si>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</si>
  <si>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</si>
  <si>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</si>
  <si>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</si>
  <si>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</si>
  <si>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</si>
  <si>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</si>
  <si>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</si>
  <si>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</si>
  <si>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</si>
  <si>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</si>
  <si>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</si>
  <si>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</si>
  <si>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</si>
  <si>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</si>
  <si>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</si>
  <si>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</si>
  <si>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</si>
  <si>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</si>
  <si>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</si>
  <si>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</si>
  <si>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</si>
  <si>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</si>
  <si>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</si>
  <si>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</si>
  <si>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</si>
  <si>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</si>
  <si>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</si>
  <si>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</si>
  <si>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</si>
  <si>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</si>
  <si>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</si>
  <si>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</si>
  <si>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</si>
  <si>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</si>
  <si>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</si>
  <si>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</si>
  <si>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</si>
  <si>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</si>
  <si>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</si>
  <si>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</si>
  <si>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</si>
  <si>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</si>
  <si>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</si>
  <si>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</si>
  <si>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</si>
  <si>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</si>
  <si>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</si>
  <si>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</si>
  <si>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</si>
  <si>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87</t>
  </si>
  <si>
    <t>Приобретение и установка аэраторов на фановые трубы.</t>
  </si>
  <si>
    <t>Монтаж системы домофон.</t>
  </si>
  <si>
    <t>Услуги промышленных альпинистов.</t>
  </si>
  <si>
    <t>ежемесячно</t>
  </si>
  <si>
    <t>разово</t>
  </si>
  <si>
    <t>АВР от 01.03.2019</t>
  </si>
  <si>
    <t>АВР от 16.04.2019, Решение, Счет №15 Ир/КП от 27.03.2019</t>
  </si>
  <si>
    <t>АВР от 22.02.2019</t>
  </si>
  <si>
    <t>площадь дома</t>
  </si>
  <si>
    <t>Ремонт подъезда.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</si>
  <si>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</si>
  <si>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</si>
  <si>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</si>
  <si>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87 в части текущего ремонта</t>
  </si>
  <si>
    <t>АВР от 09.01.2020, Решение, счет №57041 от 27.09.2019</t>
  </si>
  <si>
    <t>Услуги и работы по управлению МКД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</si>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</sst>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</cellStyleXfs>
  <cellXfs count="16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/>
    </xf>
    <xf numFmtId="4" fontId="2" fillId="0" borderId="0" xfId="5" applyNumberFormat="1" applyFill="1" applyBorder="1" applyAlignment="1"/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ill="1" applyBorder="1"/>
    <xf numFmtId="0" fontId="2" fillId="0" borderId="0" xfId="5" applyFill="1" applyBorder="1" applyAlignment="1"/>
    <xf numFmtId="4" fontId="2" fillId="0" borderId="0" xfId="5" applyNumberFormat="1" applyFont="1" applyFill="1" applyBorder="1" applyAlignment="1"/>
    <xf numFmtId="0" fontId="2" fillId="0" borderId="0" xfId="5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2"/>
      <c r="L8" s="155"/>
      <c r="M8" s="112"/>
      <c r="N8" s="112"/>
      <c r="O8" s="72" t="s">
        <v>86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2"/>
      <c r="L9" s="155"/>
      <c r="M9" s="112"/>
      <c r="N9" s="112"/>
      <c r="O9" s="72" t="s">
        <v>87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52832.94</v>
      </c>
      <c r="K10" s="112"/>
      <c r="L10" s="155"/>
      <c r="M10" s="112"/>
      <c r="N10" s="112"/>
      <c r="O10" s="72" t="s">
        <v>88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263357.94999999995</v>
      </c>
      <c r="K11" s="112"/>
      <c r="L11" s="155"/>
      <c r="M11" s="112"/>
      <c r="N11" s="112"/>
      <c r="O11" s="72" t="s">
        <v>89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136765.07999999999</v>
      </c>
      <c r="K12" s="112"/>
      <c r="L12" s="155"/>
      <c r="M12" s="112"/>
      <c r="N12" s="112"/>
      <c r="O12" s="72" t="s">
        <v>90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71678.399999999994</v>
      </c>
      <c r="K13" s="112"/>
      <c r="L13" s="155"/>
      <c r="M13" s="112"/>
      <c r="N13" s="112"/>
      <c r="O13" s="72" t="s">
        <v>91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54914.47</v>
      </c>
      <c r="K14" s="112"/>
      <c r="L14" s="155"/>
      <c r="M14" s="112"/>
      <c r="N14" s="112"/>
      <c r="O14" s="72" t="s">
        <v>92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270713.92</v>
      </c>
      <c r="K15" s="112"/>
      <c r="L15" s="155"/>
      <c r="M15" s="112"/>
      <c r="N15" s="112"/>
      <c r="O15" s="72" t="s">
        <v>93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270713.92</v>
      </c>
      <c r="K16" s="112"/>
      <c r="L16" s="155"/>
      <c r="M16" s="112"/>
      <c r="N16" s="112"/>
      <c r="O16" s="72" t="s">
        <v>94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2"/>
      <c r="L17" s="155"/>
      <c r="M17" s="112"/>
      <c r="N17" s="112"/>
      <c r="O17" s="72" t="s">
        <v>95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2"/>
      <c r="L18" s="155"/>
      <c r="M18" s="112"/>
      <c r="N18" s="112"/>
      <c r="O18" s="72" t="s">
        <v>96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2"/>
      <c r="L19" s="155"/>
      <c r="M19" s="112"/>
      <c r="N19" s="112"/>
      <c r="O19" s="72" t="s">
        <v>97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2"/>
      <c r="L20" s="155"/>
      <c r="M20" s="112"/>
      <c r="N20" s="112"/>
      <c r="O20" s="72" t="s">
        <v>98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270713.92</v>
      </c>
      <c r="K21" s="112"/>
      <c r="L21" s="155"/>
      <c r="M21" s="112"/>
      <c r="N21" s="112"/>
      <c r="O21" s="72" t="s">
        <v>99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2"/>
      <c r="L22" s="155"/>
      <c r="M22" s="112"/>
      <c r="N22" s="112"/>
      <c r="O22" s="72" t="s">
        <v>100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2"/>
      <c r="L23" s="155"/>
      <c r="M23" s="112"/>
      <c r="N23" s="112"/>
      <c r="O23" s="72" t="s">
        <v>101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45476.969999999972</v>
      </c>
      <c r="K24" s="112"/>
      <c r="L24" s="155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38" t="s">
        <v>19</v>
      </c>
      <c r="B27" s="138"/>
      <c r="C27" s="138"/>
      <c r="D27" s="138"/>
      <c r="E27" s="138"/>
      <c r="F27" s="138" t="s">
        <v>20</v>
      </c>
      <c r="G27" s="138"/>
      <c r="H27" s="5" t="s">
        <v>57</v>
      </c>
      <c r="I27" s="138" t="s">
        <v>21</v>
      </c>
      <c r="J27" s="138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53397.120000000003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32">
        <f>ПТО!A40</f>
        <v>0</v>
      </c>
      <c r="B29" s="132"/>
      <c r="C29" s="132"/>
      <c r="D29" s="132"/>
      <c r="E29" s="132"/>
      <c r="F29" s="133" t="e">
        <f>VLOOKUP(A29,ПТО!$A$39:$D$53,2,FALSE)</f>
        <v>#N/A</v>
      </c>
      <c r="G29" s="133"/>
      <c r="H29" s="42" t="e">
        <f>VLOOKUP(A29,ПТО!$A$39:$D$53,3,FALSE)</f>
        <v>#N/A</v>
      </c>
      <c r="I29" s="134" t="e">
        <f>VLOOKUP(A29,ПТО!$A$39:$D$53,4,FALSE)</f>
        <v>#N/A</v>
      </c>
      <c r="J29" s="134"/>
      <c r="K29" s="112"/>
      <c r="L29" s="156"/>
      <c r="M29" s="112"/>
      <c r="N29" s="112"/>
      <c r="O29" s="23">
        <f t="shared" si="1"/>
        <v>0</v>
      </c>
      <c r="R29" s="1" t="s">
        <v>75</v>
      </c>
    </row>
    <row r="30" spans="1:23" ht="45.75" customHeight="1" outlineLevel="1">
      <c r="A30" s="13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2"/>
      <c r="C30" s="132"/>
      <c r="D30" s="132"/>
      <c r="E30" s="132"/>
      <c r="F30" s="133">
        <f>VLOOKUP(A30,ПТО!$A$39:$D$53,2,FALSE)</f>
        <v>27882.240000000002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2"/>
      <c r="L30" s="156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15519.36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2"/>
      <c r="L32" s="156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6576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29460.48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2" t="str">
        <f>ПТО!A46</f>
        <v>Услуги и работы по управлению МКД</v>
      </c>
      <c r="B35" s="132"/>
      <c r="C35" s="132"/>
      <c r="D35" s="132"/>
      <c r="E35" s="132"/>
      <c r="F35" s="133">
        <f>VLOOKUP(A35,ПТО!$A$39:$D$53,2,FALSE)</f>
        <v>54800</v>
      </c>
      <c r="G35" s="133"/>
      <c r="H35" s="42" t="str">
        <f>VLOOKUP(A35,ПТО!$A$39:$D$53,3,FALSE)</f>
        <v>Ежемесячно</v>
      </c>
      <c r="I35" s="134">
        <f>VLOOKUP(A35,ПТО!$A$39:$D$53,4,FALSE)</f>
        <v>10</v>
      </c>
      <c r="J35" s="134"/>
      <c r="K35" s="112"/>
      <c r="L35" s="156"/>
      <c r="M35" s="119"/>
      <c r="N35" s="112"/>
      <c r="O35" s="23" t="str">
        <f t="shared" si="1"/>
        <v>Услуги и работы по управлению МКД</v>
      </c>
      <c r="R35" s="1" t="s">
        <v>75</v>
      </c>
    </row>
    <row r="36" spans="1:18" ht="51" customHeight="1" outlineLevel="1">
      <c r="A36" s="132" t="str">
        <f>ПТО!A47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6" s="132"/>
      <c r="C36" s="132"/>
      <c r="D36" s="132"/>
      <c r="E36" s="132"/>
      <c r="F36" s="133">
        <f>VLOOKUP(A36,ПТО!$A$39:$D$53,2,FALSE)</f>
        <v>1863.2</v>
      </c>
      <c r="G36" s="133"/>
      <c r="H36" s="42" t="str">
        <f>VLOOKUP(A36,ПТО!$A$39:$D$53,3,FALSE)</f>
        <v>Ежемесячно</v>
      </c>
      <c r="I36" s="134">
        <f>VLOOKUP(A36,ПТО!$A$39:$D$53,4,FALSE)</f>
        <v>2</v>
      </c>
      <c r="J36" s="134"/>
      <c r="K36" s="112"/>
      <c r="L36" s="156"/>
      <c r="M36" s="119"/>
      <c r="N36" s="112"/>
      <c r="O36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6" s="1" t="s">
        <v>75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2"/>
      <c r="L37" s="156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2"/>
      <c r="L38" s="156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2"/>
      <c r="L39" s="156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2"/>
      <c r="L40" s="156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2"/>
      <c r="L41" s="156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2"/>
      <c r="L42" s="156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32" t="str">
        <f>ПТО!A2</f>
        <v>Техническое обслуживание охранной сигнализации.</v>
      </c>
      <c r="B43" s="132"/>
      <c r="C43" s="132"/>
      <c r="D43" s="132"/>
      <c r="E43" s="132"/>
      <c r="F43" s="133">
        <f>VLOOKUP(A43,ПТО!$A$2:$D$31,4,FALSE)</f>
        <v>5400</v>
      </c>
      <c r="G43" s="133"/>
      <c r="H43" s="19" t="str">
        <f>VLOOKUP(A43,ПТО!$A$2:$D$31,2,FALSE)</f>
        <v>ежемесячно</v>
      </c>
      <c r="I43" s="134">
        <f>VLOOKUP(A43,ПТО!$A$2:$D$31,3,FALSE)</f>
        <v>12</v>
      </c>
      <c r="J43" s="134"/>
      <c r="K43" s="112"/>
      <c r="L43" s="156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76</v>
      </c>
    </row>
    <row r="44" spans="1:18" ht="51" customHeight="1" outlineLevel="1">
      <c r="A44" s="132" t="str">
        <f>ПТО!A3</f>
        <v>Приобретение и установка аэраторов на фановые трубы.</v>
      </c>
      <c r="B44" s="132"/>
      <c r="C44" s="132"/>
      <c r="D44" s="132"/>
      <c r="E44" s="132"/>
      <c r="F44" s="133">
        <f>VLOOKUP(A44,ПТО!$A$2:$D$31,4,FALSE)</f>
        <v>3200</v>
      </c>
      <c r="G44" s="133"/>
      <c r="H44" s="25" t="str">
        <f>VLOOKUP(A44,ПТО!$A$2:$D$31,2,FALSE)</f>
        <v>разово</v>
      </c>
      <c r="I44" s="134">
        <f>VLOOKUP(A44,ПТО!$A$2:$D$31,3,FALSE)</f>
        <v>6</v>
      </c>
      <c r="J44" s="134"/>
      <c r="K44" s="112"/>
      <c r="L44" s="156"/>
      <c r="M44" s="119"/>
      <c r="N44" s="112"/>
      <c r="O44" s="23" t="str">
        <f t="shared" si="1"/>
        <v>Приобретение и установка аэраторов на фановые трубы.</v>
      </c>
      <c r="R44" s="22" t="s">
        <v>76</v>
      </c>
    </row>
    <row r="45" spans="1:18" ht="51" customHeight="1" outlineLevel="1">
      <c r="A45" s="132" t="str">
        <f>ПТО!A4</f>
        <v>Монтаж системы домофон.</v>
      </c>
      <c r="B45" s="132"/>
      <c r="C45" s="132"/>
      <c r="D45" s="132"/>
      <c r="E45" s="132"/>
      <c r="F45" s="133">
        <f>VLOOKUP(A45,ПТО!$A$2:$D$31,4,FALSE)</f>
        <v>11600</v>
      </c>
      <c r="G45" s="133"/>
      <c r="H45" s="25" t="str">
        <f>VLOOKUP(A45,ПТО!$A$2:$D$31,2,FALSE)</f>
        <v>разово</v>
      </c>
      <c r="I45" s="134">
        <f>VLOOKUP(A45,ПТО!$A$2:$D$31,3,FALSE)</f>
        <v>1</v>
      </c>
      <c r="J45" s="134"/>
      <c r="K45" s="112"/>
      <c r="L45" s="156"/>
      <c r="M45" s="119"/>
      <c r="N45" s="112"/>
      <c r="O45" s="23" t="str">
        <f t="shared" si="1"/>
        <v>Монтаж системы домофон.</v>
      </c>
      <c r="R45" s="22" t="s">
        <v>76</v>
      </c>
    </row>
    <row r="46" spans="1:18" ht="51" customHeight="1" outlineLevel="1">
      <c r="A46" s="132" t="str">
        <f>ПТО!A5</f>
        <v>Услуги промышленных альпинистов.</v>
      </c>
      <c r="B46" s="132"/>
      <c r="C46" s="132"/>
      <c r="D46" s="132"/>
      <c r="E46" s="132"/>
      <c r="F46" s="133">
        <f>VLOOKUP(A46,ПТО!$A$2:$D$31,4,FALSE)</f>
        <v>4000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2"/>
      <c r="L46" s="156"/>
      <c r="M46" s="119"/>
      <c r="N46" s="112"/>
      <c r="O46" s="23" t="str">
        <f t="shared" si="1"/>
        <v>Услуги промышленных альпинистов.</v>
      </c>
      <c r="R46" s="22" t="s">
        <v>76</v>
      </c>
    </row>
    <row r="47" spans="1:18" ht="51" customHeight="1" outlineLevel="1">
      <c r="A47" s="132" t="str">
        <f>ПТО!A6</f>
        <v>Ремонт подъезда.</v>
      </c>
      <c r="B47" s="132"/>
      <c r="C47" s="132"/>
      <c r="D47" s="132"/>
      <c r="E47" s="132"/>
      <c r="F47" s="133">
        <f>VLOOKUP(A47,ПТО!$A$2:$D$31,4,FALSE)</f>
        <v>155120</v>
      </c>
      <c r="G47" s="133"/>
      <c r="H47" s="25" t="str">
        <f>VLOOKUP(A47,ПТО!$A$2:$D$31,2,FALSE)</f>
        <v>разово</v>
      </c>
      <c r="I47" s="134">
        <f>VLOOKUP(A47,ПТО!$A$2:$D$31,3,FALSE)</f>
        <v>1</v>
      </c>
      <c r="J47" s="134"/>
      <c r="K47" s="112"/>
      <c r="L47" s="156"/>
      <c r="M47" s="119"/>
      <c r="N47" s="112"/>
      <c r="O47" s="23" t="str">
        <f t="shared" si="1"/>
        <v>Ремонт подъезда.</v>
      </c>
      <c r="R47" s="22" t="s">
        <v>76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2"/>
      <c r="L48" s="156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2"/>
      <c r="L49" s="156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2"/>
      <c r="L50" s="156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2"/>
      <c r="L51" s="156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2"/>
      <c r="L52" s="156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2"/>
      <c r="L53" s="156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2"/>
      <c r="L54" s="156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2"/>
      <c r="L55" s="156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2"/>
      <c r="L56" s="156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2"/>
      <c r="L57" s="156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2"/>
      <c r="L58" s="156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2"/>
      <c r="L59" s="156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2"/>
      <c r="L60" s="156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2"/>
      <c r="L61" s="156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2"/>
      <c r="L62" s="156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2"/>
      <c r="L63" s="156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2"/>
      <c r="L64" s="156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2"/>
      <c r="L65" s="156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2"/>
      <c r="L66" s="156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2"/>
      <c r="L67" s="156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2"/>
      <c r="L68" s="156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2"/>
      <c r="L69" s="156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2"/>
      <c r="L70" s="156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2"/>
      <c r="L72" s="156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2"/>
      <c r="L75" s="139"/>
      <c r="M75" s="112"/>
      <c r="N75" s="112"/>
      <c r="O75" s="72" t="s">
        <v>103</v>
      </c>
    </row>
    <row r="76" spans="1:16384" ht="18.75" customHeight="1" outlineLevel="1">
      <c r="A76" s="150" t="s">
        <v>28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2"/>
      <c r="L76" s="139"/>
      <c r="M76" s="112"/>
      <c r="N76" s="112"/>
      <c r="O76" s="72" t="s">
        <v>104</v>
      </c>
    </row>
    <row r="77" spans="1:16384" ht="21.75" customHeight="1" outlineLevel="1">
      <c r="A77" s="150" t="s">
        <v>29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2"/>
      <c r="L77" s="139"/>
      <c r="M77" s="112"/>
      <c r="N77" s="112"/>
      <c r="O77" s="72" t="s">
        <v>105</v>
      </c>
    </row>
    <row r="78" spans="1:16384" ht="18.75" customHeight="1" outlineLevel="1">
      <c r="A78" s="150" t="s">
        <v>30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2"/>
      <c r="L78" s="139"/>
      <c r="M78" s="112"/>
      <c r="N78" s="112"/>
      <c r="O78" s="72" t="s">
        <v>106</v>
      </c>
    </row>
    <row r="79" spans="1:16384">
      <c r="A79" s="118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2"/>
      <c r="L81" s="157"/>
      <c r="M81" s="112"/>
      <c r="N81" s="112"/>
      <c r="O81" s="72" t="s">
        <v>107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2"/>
      <c r="L82" s="157"/>
      <c r="M82" s="112"/>
      <c r="N82" s="112"/>
      <c r="O82" s="72" t="s">
        <v>108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9">
        <f t="shared" si="2"/>
        <v>37545.85</v>
      </c>
      <c r="K83" s="112"/>
      <c r="L83" s="157"/>
      <c r="M83" s="112"/>
      <c r="N83" s="112"/>
      <c r="O83" s="72" t="s">
        <v>109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9">
        <f t="shared" si="2"/>
        <v>0</v>
      </c>
      <c r="K84" s="112"/>
      <c r="L84" s="157"/>
      <c r="M84" s="112"/>
      <c r="N84" s="112"/>
      <c r="O84" s="72" t="s">
        <v>110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9">
        <f t="shared" si="2"/>
        <v>0</v>
      </c>
      <c r="K85" s="112"/>
      <c r="L85" s="157"/>
      <c r="M85" s="112"/>
      <c r="N85" s="112"/>
      <c r="O85" s="72" t="s">
        <v>111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9">
        <f t="shared" si="2"/>
        <v>4116.63</v>
      </c>
      <c r="K86" s="112"/>
      <c r="L86" s="157"/>
      <c r="M86" s="112"/>
      <c r="N86" s="112"/>
      <c r="O86" s="72" t="s">
        <v>112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2"/>
      <c r="L87" s="157"/>
      <c r="M87" s="112"/>
      <c r="N87" s="112"/>
      <c r="O87" s="72" t="s">
        <v>113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2"/>
      <c r="L88" s="157"/>
      <c r="M88" s="112"/>
      <c r="N88" s="112"/>
      <c r="O88" s="72" t="s">
        <v>114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2"/>
      <c r="L89" s="157"/>
      <c r="M89" s="112"/>
      <c r="N89" s="112"/>
      <c r="O89" s="72" t="s">
        <v>115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9">
        <f t="shared" si="2"/>
        <v>0</v>
      </c>
      <c r="K90" s="112"/>
      <c r="L90" s="157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1" t="s">
        <v>48</v>
      </c>
      <c r="B93" s="141"/>
      <c r="C93" s="141"/>
      <c r="D93" s="144" t="s">
        <v>49</v>
      </c>
      <c r="E93" s="144"/>
      <c r="F93" s="10" t="s">
        <v>50</v>
      </c>
      <c r="G93" s="141" t="s">
        <v>51</v>
      </c>
      <c r="H93" s="141"/>
      <c r="I93" s="141"/>
      <c r="J93" s="141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31410.27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28685.18</v>
      </c>
      <c r="L95" s="158"/>
      <c r="O95" s="1" t="s">
        <v>117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43740.51</v>
      </c>
      <c r="L96" s="158"/>
      <c r="O96" s="1" t="s">
        <v>118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0</v>
      </c>
      <c r="L97" s="158"/>
      <c r="O97" s="1" t="s">
        <v>119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31410.27</v>
      </c>
      <c r="L98" s="158"/>
      <c r="O98" s="1" t="s">
        <v>120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31410.27</v>
      </c>
      <c r="L99" s="158"/>
      <c r="O99" s="1" t="s">
        <v>121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122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123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27142.67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1949.2</v>
      </c>
      <c r="L103" s="158"/>
      <c r="O103" s="1" t="s">
        <v>126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34201.660000000003</v>
      </c>
      <c r="L104" s="158"/>
      <c r="O104" s="1" t="s">
        <v>127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0</v>
      </c>
      <c r="L105" s="158"/>
      <c r="O105" s="1" t="s">
        <v>128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27142.67</v>
      </c>
      <c r="L106" s="158"/>
      <c r="O106" s="1" t="s">
        <v>129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27142.67</v>
      </c>
      <c r="L107" s="158"/>
      <c r="O107" s="1" t="s">
        <v>130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131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132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46061.43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3087.23</v>
      </c>
      <c r="L111" s="158"/>
      <c r="O111" s="1" t="s">
        <v>134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57581.19</v>
      </c>
      <c r="L112" s="158"/>
      <c r="O112" s="1" t="s">
        <v>135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0</v>
      </c>
      <c r="L113" s="158"/>
      <c r="O113" s="1" t="s">
        <v>136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46061.43</v>
      </c>
      <c r="L114" s="158"/>
      <c r="O114" s="1" t="s">
        <v>137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46061.43</v>
      </c>
      <c r="L115" s="158"/>
      <c r="O115" s="1" t="s">
        <v>138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139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140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44660.71</v>
      </c>
      <c r="H118" s="143"/>
      <c r="I118" s="143"/>
      <c r="J118" s="143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82.66</v>
      </c>
      <c r="L119" s="49"/>
      <c r="O119" s="1" t="s">
        <v>142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42699.56</v>
      </c>
      <c r="L120" s="49"/>
      <c r="O120" s="1" t="s">
        <v>143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1961.1500000000015</v>
      </c>
      <c r="L121" s="49"/>
      <c r="O121" s="1" t="s">
        <v>144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44660.71</v>
      </c>
      <c r="L122" s="49"/>
      <c r="O122" s="1" t="s">
        <v>145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44660.71</v>
      </c>
      <c r="L123" s="49"/>
      <c r="O123" s="1" t="s">
        <v>146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15856.08</v>
      </c>
      <c r="H126" s="143"/>
      <c r="I126" s="143"/>
      <c r="J126" s="143"/>
      <c r="L126" s="49"/>
    </row>
    <row r="127" spans="1:15" ht="32.25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1138.68</v>
      </c>
      <c r="L127" s="49"/>
      <c r="O127" s="1" t="s">
        <v>150</v>
      </c>
    </row>
    <row r="128" spans="1:15" ht="32.25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20337.46</v>
      </c>
      <c r="L128" s="49"/>
      <c r="O128" s="1" t="s">
        <v>151</v>
      </c>
    </row>
    <row r="129" spans="1:15" ht="32.25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0</v>
      </c>
      <c r="L129" s="49"/>
      <c r="O129" s="1" t="s">
        <v>152</v>
      </c>
    </row>
    <row r="130" spans="1:15" ht="32.25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15856.08</v>
      </c>
      <c r="L130" s="49"/>
      <c r="O130" s="1" t="s">
        <v>153</v>
      </c>
    </row>
    <row r="131" spans="1:15" ht="32.25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15856.08</v>
      </c>
      <c r="L131" s="49"/>
      <c r="O131" s="1" t="s">
        <v>154</v>
      </c>
    </row>
    <row r="132" spans="1:15" ht="32.25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40" t="s">
        <v>45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0</v>
      </c>
      <c r="O144" t="s">
        <v>174</v>
      </c>
    </row>
    <row r="145" spans="1:15" ht="18.75" customHeight="1" outlineLevel="1">
      <c r="A145" s="140" t="s">
        <v>46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40" t="s">
        <v>177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0</v>
      </c>
      <c r="O146" t="s">
        <v>176</v>
      </c>
    </row>
    <row r="149" spans="1:15" ht="52.5" customHeight="1">
      <c r="A149" s="136" t="s">
        <v>193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5" t="s">
        <v>71</v>
      </c>
      <c r="B154" s="135"/>
      <c r="C154" s="135"/>
      <c r="D154" s="135"/>
      <c r="E154" s="27">
        <f>ПТО!G1</f>
        <v>-58374.17</v>
      </c>
    </row>
    <row r="155" spans="1:15" ht="34.5" customHeight="1">
      <c r="A155" s="137" t="s">
        <v>72</v>
      </c>
      <c r="B155" s="137"/>
      <c r="C155" s="137"/>
      <c r="D155" s="137"/>
      <c r="E155" s="28">
        <f>J13</f>
        <v>71678.399999999994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19</v>
      </c>
      <c r="B157" s="138"/>
      <c r="C157" s="138"/>
      <c r="D157" s="138"/>
      <c r="E157" s="138"/>
      <c r="F157" s="138" t="s">
        <v>20</v>
      </c>
      <c r="G157" s="138"/>
      <c r="H157" s="20" t="s">
        <v>57</v>
      </c>
      <c r="I157" s="138" t="s">
        <v>21</v>
      </c>
      <c r="J157" s="138"/>
    </row>
    <row r="158" spans="1:15" ht="29.25" customHeight="1">
      <c r="A158" s="132" t="str">
        <f t="shared" ref="A158:A163" si="14">IF(N158&gt;0,N158,0)</f>
        <v>Техническое обслуживание охранной сигнализации.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5400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12</v>
      </c>
      <c r="J158" s="134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2" t="str">
        <f t="shared" si="14"/>
        <v>Приобретение и установка аэраторов на фановые трубы.</v>
      </c>
      <c r="B159" s="132"/>
      <c r="C159" s="132"/>
      <c r="D159" s="132"/>
      <c r="E159" s="132"/>
      <c r="F159" s="133">
        <f t="shared" si="15"/>
        <v>3200</v>
      </c>
      <c r="G159" s="133"/>
      <c r="H159" s="24" t="str">
        <f t="shared" si="16"/>
        <v>разово</v>
      </c>
      <c r="I159" s="134">
        <f t="shared" si="17"/>
        <v>6</v>
      </c>
      <c r="J159" s="134"/>
      <c r="M159" s="22" t="s">
        <v>76</v>
      </c>
      <c r="N159" s="1" t="str">
        <v>Приобретение и установка аэраторов на фановые трубы.</v>
      </c>
    </row>
    <row r="160" spans="1:15" ht="28.5" customHeight="1">
      <c r="A160" s="132" t="str">
        <f t="shared" si="14"/>
        <v>Монтаж системы домофон.</v>
      </c>
      <c r="B160" s="132"/>
      <c r="C160" s="132"/>
      <c r="D160" s="132"/>
      <c r="E160" s="132"/>
      <c r="F160" s="133">
        <f t="shared" si="15"/>
        <v>11600</v>
      </c>
      <c r="G160" s="133"/>
      <c r="H160" s="24" t="str">
        <f t="shared" si="16"/>
        <v>разово</v>
      </c>
      <c r="I160" s="134">
        <f t="shared" si="17"/>
        <v>1</v>
      </c>
      <c r="J160" s="134"/>
      <c r="M160" s="22" t="s">
        <v>76</v>
      </c>
      <c r="N160" s="1" t="str">
        <v>Монтаж системы домофон.</v>
      </c>
    </row>
    <row r="161" spans="1:14" ht="28.5" customHeight="1">
      <c r="A161" s="132" t="str">
        <f>IF(N161&gt;0,N161,0)</f>
        <v>Услуги промышленных альпинистов.</v>
      </c>
      <c r="B161" s="132"/>
      <c r="C161" s="132"/>
      <c r="D161" s="132"/>
      <c r="E161" s="132"/>
      <c r="F161" s="133">
        <f t="shared" si="15"/>
        <v>4000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76</v>
      </c>
      <c r="N161" s="1" t="str">
        <v>Услуги промышленных альпинистов.</v>
      </c>
    </row>
    <row r="162" spans="1:14" ht="28.5" customHeight="1">
      <c r="A162" s="132" t="str">
        <f t="shared" si="14"/>
        <v>Ремонт подъезда.</v>
      </c>
      <c r="B162" s="132"/>
      <c r="C162" s="132"/>
      <c r="D162" s="132"/>
      <c r="E162" s="132"/>
      <c r="F162" s="133">
        <f t="shared" si="15"/>
        <v>155120</v>
      </c>
      <c r="G162" s="133"/>
      <c r="H162" s="24" t="str">
        <f t="shared" si="16"/>
        <v>разово</v>
      </c>
      <c r="I162" s="134">
        <f>VLOOKUP(A162,$A$28:$J$72,9,FALSE)</f>
        <v>1</v>
      </c>
      <c r="J162" s="134"/>
      <c r="M162" s="22" t="s">
        <v>76</v>
      </c>
      <c r="N162" s="1" t="str">
        <v>Ремонт подъезда.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35" t="s">
        <v>73</v>
      </c>
      <c r="B190" s="135"/>
      <c r="C190" s="135"/>
      <c r="D190" s="135"/>
      <c r="E190" s="27">
        <f>SUM(F158:G187)</f>
        <v>179320</v>
      </c>
    </row>
    <row r="191" spans="1:14" ht="51.75" customHeight="1">
      <c r="A191" s="135" t="s">
        <v>74</v>
      </c>
      <c r="B191" s="135"/>
      <c r="C191" s="135"/>
      <c r="D191" s="135"/>
      <c r="E191" s="27">
        <f>E190+E154-E155</f>
        <v>49267.430000000008</v>
      </c>
    </row>
    <row r="192" spans="1:14">
      <c r="A192" s="107" t="s">
        <v>178</v>
      </c>
    </row>
    <row r="193" spans="1:10" ht="62.25" customHeight="1">
      <c r="A193" s="160" t="s">
        <v>77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1">
        <f>ПТО!G12</f>
        <v>1200</v>
      </c>
      <c r="I194" s="52" t="s">
        <v>79</v>
      </c>
    </row>
    <row r="195" spans="1:10" ht="18.75" customHeight="1">
      <c r="A195" s="159" t="str">
        <f>ПТО!F13</f>
        <v xml:space="preserve">  -  техническое обслуживание охранной сигнализации</v>
      </c>
      <c r="B195" s="159"/>
      <c r="C195" s="159"/>
      <c r="D195" s="159"/>
      <c r="E195" s="159"/>
      <c r="F195" s="159"/>
      <c r="G195" s="159"/>
      <c r="H195" s="51">
        <f>ПТО!G13</f>
        <v>5400</v>
      </c>
      <c r="I195" s="52" t="s">
        <v>79</v>
      </c>
    </row>
    <row r="196" spans="1:10" ht="33.75" customHeight="1">
      <c r="A196" s="159" t="str">
        <f>ПТО!F14</f>
        <v xml:space="preserve">  -  работы по выбору (решению) общего собрания или совета дома</v>
      </c>
      <c r="B196" s="159"/>
      <c r="C196" s="159"/>
      <c r="D196" s="159"/>
      <c r="E196" s="159"/>
      <c r="F196" s="159"/>
      <c r="G196" s="159"/>
      <c r="H196" s="51">
        <f>ПТО!G14</f>
        <v>15000</v>
      </c>
      <c r="I196" s="52" t="s">
        <v>79</v>
      </c>
    </row>
    <row r="197" spans="1:10" ht="18.75" hidden="1" customHeight="1">
      <c r="A197" s="159">
        <f>ПТО!F15</f>
        <v>0</v>
      </c>
      <c r="B197" s="159"/>
      <c r="C197" s="159"/>
      <c r="D197" s="159"/>
      <c r="E197" s="159"/>
      <c r="F197" s="159"/>
      <c r="G197" s="159"/>
      <c r="H197" s="51">
        <f>ПТО!G15</f>
        <v>0</v>
      </c>
      <c r="I197" s="52" t="s">
        <v>79</v>
      </c>
    </row>
    <row r="198" spans="1:10" ht="18.75" hidden="1" customHeight="1">
      <c r="A198" s="159">
        <f>ПТО!F16</f>
        <v>0</v>
      </c>
      <c r="B198" s="159"/>
      <c r="C198" s="159"/>
      <c r="D198" s="159"/>
      <c r="E198" s="159"/>
      <c r="F198" s="159"/>
      <c r="G198" s="159"/>
      <c r="H198" s="51">
        <f>ПТО!G16</f>
        <v>0</v>
      </c>
      <c r="I198" s="54" t="s">
        <v>79</v>
      </c>
    </row>
    <row r="199" spans="1:10" ht="18.75" hidden="1" customHeight="1">
      <c r="A199" s="159">
        <f>ПТО!F17</f>
        <v>0</v>
      </c>
      <c r="B199" s="159"/>
      <c r="C199" s="159"/>
      <c r="D199" s="159"/>
      <c r="E199" s="159"/>
      <c r="F199" s="159"/>
      <c r="G199" s="159"/>
      <c r="H199" s="51">
        <f>ПТО!G17</f>
        <v>0</v>
      </c>
      <c r="I199" s="52" t="s">
        <v>79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1">
        <f>ПТО!G18</f>
        <v>0</v>
      </c>
      <c r="I200" s="52" t="s">
        <v>79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1">
        <f>ПТО!G19</f>
        <v>0</v>
      </c>
      <c r="I201" s="52" t="s">
        <v>79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1">
        <f>ПТО!G20</f>
        <v>0</v>
      </c>
      <c r="I202" s="52" t="s">
        <v>79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1">
        <f>ПТО!G21</f>
        <v>0</v>
      </c>
      <c r="I203" s="52" t="s">
        <v>79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1">
        <f>ПТО!G22</f>
        <v>0</v>
      </c>
      <c r="I204" s="52" t="s">
        <v>79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1">
        <f>ПТО!G23</f>
        <v>0</v>
      </c>
      <c r="I205" s="52" t="s">
        <v>79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1">
        <f>ПТО!G24</f>
        <v>0</v>
      </c>
      <c r="I206" s="52" t="s">
        <v>79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1">
        <f>ПТО!G25</f>
        <v>0</v>
      </c>
      <c r="I207" s="52" t="s">
        <v>79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1">
        <f>ПТО!G26</f>
        <v>0</v>
      </c>
      <c r="I208" s="52" t="s">
        <v>79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1">
        <f>ПТО!G27</f>
        <v>0</v>
      </c>
      <c r="I209" s="52" t="s">
        <v>79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1">
        <f>ПТО!G28</f>
        <v>0</v>
      </c>
      <c r="I210" s="52" t="s">
        <v>79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1">
        <f>ПТО!G29</f>
        <v>0</v>
      </c>
      <c r="I211" s="52" t="s">
        <v>79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1">
        <f>ПТО!G30</f>
        <v>0</v>
      </c>
      <c r="I212" s="52" t="s">
        <v>79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1">
        <f>ПТО!G31</f>
        <v>0</v>
      </c>
      <c r="I213" s="52" t="s">
        <v>79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21600</v>
      </c>
      <c r="I214" s="58" t="s">
        <v>81</v>
      </c>
    </row>
  </sheetData>
  <sheetProtection algorithmName="SHA-512" hashValue="mhOFNaNcVTKHg+AutLxmrwAq8q6NDwLPUi3WwSbzRbXZy/kAa+WDeY3FS0RKt1IPRzYu5RLvFQXaDvNFtA08Jw==" saltValue="Z9MPEP7WAojQEpJVhf6Ip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B48" sqref="B4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-58374.17</f>
        <v>-58374.17</v>
      </c>
    </row>
    <row r="2" spans="1:12" ht="18.75" customHeight="1">
      <c r="A2" s="124" t="s">
        <v>190</v>
      </c>
      <c r="B2" s="123" t="s">
        <v>183</v>
      </c>
      <c r="C2" s="123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180</v>
      </c>
      <c r="B3" s="121" t="s">
        <v>184</v>
      </c>
      <c r="C3" s="125">
        <v>6</v>
      </c>
      <c r="D3" s="128">
        <v>3200</v>
      </c>
      <c r="E3" s="126" t="s">
        <v>185</v>
      </c>
      <c r="F3" s="30"/>
      <c r="G3" s="30"/>
      <c r="L3" s="33" t="str">
        <f t="shared" si="0"/>
        <v>ТР</v>
      </c>
    </row>
    <row r="4" spans="1:12" ht="18.75" customHeight="1">
      <c r="A4" s="127" t="s">
        <v>181</v>
      </c>
      <c r="B4" s="121" t="s">
        <v>184</v>
      </c>
      <c r="C4" s="125">
        <v>1</v>
      </c>
      <c r="D4" s="128">
        <v>11600</v>
      </c>
      <c r="E4" s="126" t="s">
        <v>186</v>
      </c>
      <c r="F4" s="30"/>
      <c r="G4" s="30"/>
      <c r="L4" s="33" t="str">
        <f t="shared" si="0"/>
        <v>ТР</v>
      </c>
    </row>
    <row r="5" spans="1:12" ht="18.75" customHeight="1">
      <c r="A5" s="127" t="s">
        <v>182</v>
      </c>
      <c r="B5" s="121" t="s">
        <v>184</v>
      </c>
      <c r="C5" s="129">
        <v>1</v>
      </c>
      <c r="D5" s="122">
        <v>4000</v>
      </c>
      <c r="E5" s="126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189</v>
      </c>
      <c r="B6" s="130" t="s">
        <v>184</v>
      </c>
      <c r="C6" s="43">
        <v>1</v>
      </c>
      <c r="D6" s="48">
        <v>155120</v>
      </c>
      <c r="E6" s="131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77</v>
      </c>
      <c r="G11" s="114"/>
      <c r="L11" s="33">
        <f t="shared" si="0"/>
        <v>0</v>
      </c>
    </row>
    <row r="12" spans="1:12" ht="31.5">
      <c r="A12" s="30"/>
      <c r="F12" s="115" t="s">
        <v>78</v>
      </c>
      <c r="G12" s="116">
        <v>1200</v>
      </c>
      <c r="L12" s="33">
        <f t="shared" si="0"/>
        <v>0</v>
      </c>
    </row>
    <row r="13" spans="1:12" ht="31.5">
      <c r="A13" s="30"/>
      <c r="F13" s="115" t="s">
        <v>191</v>
      </c>
      <c r="G13" s="116">
        <v>5400</v>
      </c>
      <c r="L13" s="33">
        <f t="shared" si="0"/>
        <v>0</v>
      </c>
    </row>
    <row r="14" spans="1:12" ht="31.5">
      <c r="A14" s="30"/>
      <c r="F14" s="115" t="s">
        <v>192</v>
      </c>
      <c r="G14" s="116">
        <v>15000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53397.120000000003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53397.120000000003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27882.240000000002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27882.240000000002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15519.36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15519.36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6576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6576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29460.48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29460.48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195</v>
      </c>
      <c r="B46" s="38">
        <v>54800</v>
      </c>
      <c r="C46" s="38" t="s">
        <v>68</v>
      </c>
      <c r="D46" s="50">
        <v>10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54800</v>
      </c>
      <c r="O46" s="41" t="str">
        <f t="shared" si="5"/>
        <v>Ежемесячно</v>
      </c>
      <c r="P46">
        <f t="shared" si="6"/>
        <v>10</v>
      </c>
    </row>
    <row r="47" spans="1:16" ht="63.75">
      <c r="A47" s="37" t="s">
        <v>196</v>
      </c>
      <c r="B47" s="38">
        <v>1863.2</v>
      </c>
      <c r="C47" s="38" t="s">
        <v>68</v>
      </c>
      <c r="D47" s="50">
        <v>2</v>
      </c>
      <c r="L47" s="40" t="str">
        <f t="shared" si="2"/>
        <v>СОД</v>
      </c>
      <c r="M47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7" s="41">
        <f t="shared" si="4"/>
        <v>1863.2</v>
      </c>
      <c r="O47" s="41" t="str">
        <f t="shared" si="5"/>
        <v>Ежемесячно</v>
      </c>
      <c r="P47">
        <f t="shared" si="6"/>
        <v>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YPlGeuETI7DmWbTk8wKosXcb7HHgb1MgrsggDoJy52Dyjir2fDbAiPmSjliIh4xIA2KtpSl52fMRiFiQWK1AaA==" saltValue="y3d/UDZG1hb+7TW8U3lD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188</v>
      </c>
      <c r="F1" s="62">
        <v>1096</v>
      </c>
    </row>
    <row r="2" spans="1:10" ht="15.75" customHeight="1">
      <c r="A2" s="72" t="s">
        <v>86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4</v>
      </c>
      <c r="C4" s="85">
        <v>52832.94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5</v>
      </c>
      <c r="C5" s="81">
        <f>SUM(C6:C8)</f>
        <v>263357.94999999995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6</v>
      </c>
      <c r="C6" s="85">
        <v>136765.07999999999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7</v>
      </c>
      <c r="C7" s="85">
        <f>F1*5.45*12</f>
        <v>71678.399999999994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8</v>
      </c>
      <c r="C8" s="85">
        <v>54914.47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9</v>
      </c>
      <c r="C9" s="81">
        <f>SUM(C10:C14)</f>
        <v>270713.92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10</v>
      </c>
      <c r="C10" s="85">
        <v>270713.92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15</v>
      </c>
      <c r="C15" s="81">
        <f>C9</f>
        <v>270713.92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18</v>
      </c>
      <c r="C18" s="81">
        <f>IF(C16&gt;0,0,IF(C4&gt;0,C4+C5-C9,C5-C2-C9))</f>
        <v>45476.969999999972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3"/>
      <c r="N20" s="64"/>
    </row>
    <row r="21" spans="1:15" ht="15.75" customHeight="1">
      <c r="A21" s="72" t="s">
        <v>104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3"/>
      <c r="N21" s="64"/>
    </row>
    <row r="22" spans="1:15" ht="15.75" customHeight="1">
      <c r="A22" s="72" t="s">
        <v>105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3"/>
      <c r="N22" s="64"/>
    </row>
    <row r="23" spans="1:15" ht="15.75" customHeight="1">
      <c r="A23" s="72" t="s">
        <v>106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3"/>
      <c r="N23" s="64"/>
    </row>
    <row r="24" spans="1:15" ht="18.75">
      <c r="A24" s="75" t="s">
        <v>166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2"/>
      <c r="N25" s="65"/>
    </row>
    <row r="26" spans="1:15" ht="18.75" customHeight="1">
      <c r="A26" s="72" t="s">
        <v>108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2"/>
      <c r="N26" s="65"/>
    </row>
    <row r="27" spans="1:15" ht="18.75" customHeight="1">
      <c r="A27" s="72" t="s">
        <v>109</v>
      </c>
      <c r="B27" s="77" t="s">
        <v>4</v>
      </c>
      <c r="C27" s="88">
        <v>37545.85</v>
      </c>
      <c r="D27" s="83" t="s">
        <v>60</v>
      </c>
      <c r="E27" s="66"/>
      <c r="F27" s="66"/>
      <c r="G27" s="66"/>
      <c r="H27" s="66"/>
      <c r="I27" s="66"/>
      <c r="J27" s="66"/>
      <c r="M27" s="162"/>
      <c r="N27" s="65"/>
    </row>
    <row r="28" spans="1:15" ht="18.75" customHeight="1">
      <c r="A28" s="72" t="s">
        <v>110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2"/>
      <c r="N28" s="65"/>
    </row>
    <row r="29" spans="1:15" ht="18.75" customHeight="1">
      <c r="A29" s="72" t="s">
        <v>111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2"/>
      <c r="N29" s="65"/>
    </row>
    <row r="30" spans="1:15" ht="18.75" customHeight="1">
      <c r="A30" s="72" t="s">
        <v>112</v>
      </c>
      <c r="B30" s="77" t="s">
        <v>18</v>
      </c>
      <c r="C30" s="88">
        <v>4116.63</v>
      </c>
      <c r="D30" s="83" t="s">
        <v>66</v>
      </c>
      <c r="E30" s="66"/>
      <c r="F30" s="66"/>
      <c r="G30" s="66"/>
      <c r="H30" s="66"/>
      <c r="I30" s="66"/>
      <c r="J30" s="66"/>
      <c r="M30" s="162"/>
      <c r="N30" s="65"/>
    </row>
    <row r="31" spans="1:15" ht="18.75" customHeight="1">
      <c r="A31" s="72" t="s">
        <v>113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2"/>
      <c r="N31" s="65"/>
    </row>
    <row r="32" spans="1:15" ht="18.75" customHeight="1">
      <c r="A32" s="72" t="s">
        <v>114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2"/>
      <c r="N32" s="65"/>
    </row>
    <row r="33" spans="1:15" ht="18.75" customHeight="1">
      <c r="A33" s="72" t="s">
        <v>115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2"/>
      <c r="N33" s="65"/>
    </row>
    <row r="34" spans="1:15" ht="18.75" customHeight="1">
      <c r="A34" s="72" t="s">
        <v>116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2"/>
      <c r="N34" s="65"/>
    </row>
    <row r="35" spans="1:15" ht="18.75">
      <c r="A35" s="75" t="s">
        <v>167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31410.27</v>
      </c>
      <c r="F37" s="96" t="s">
        <v>171</v>
      </c>
      <c r="G37" s="68"/>
      <c r="H37" s="68"/>
      <c r="I37" s="68"/>
      <c r="L37" s="65"/>
      <c r="M37" s="161"/>
      <c r="N37" s="65"/>
      <c r="O37" s="65"/>
    </row>
    <row r="38" spans="1:15" ht="18.75" customHeight="1">
      <c r="A38" s="72" t="s">
        <v>117</v>
      </c>
      <c r="B38" s="80" t="s">
        <v>37</v>
      </c>
      <c r="C38" s="92">
        <v>28685.18</v>
      </c>
      <c r="D38" s="96" t="s">
        <v>169</v>
      </c>
      <c r="E38" s="70"/>
      <c r="G38" s="69"/>
      <c r="H38" s="69"/>
      <c r="L38" s="65"/>
      <c r="M38" s="161"/>
      <c r="N38" s="65"/>
      <c r="O38" s="65"/>
    </row>
    <row r="39" spans="1:15" ht="18.75" customHeight="1">
      <c r="A39" s="72" t="s">
        <v>118</v>
      </c>
      <c r="B39" s="80" t="s">
        <v>38</v>
      </c>
      <c r="C39" s="93">
        <v>43740.51</v>
      </c>
      <c r="D39" s="96" t="s">
        <v>170</v>
      </c>
      <c r="E39" s="70"/>
      <c r="G39" s="69"/>
      <c r="H39" s="69"/>
      <c r="L39" s="65"/>
      <c r="M39" s="161"/>
      <c r="N39" s="65"/>
      <c r="O39" s="65"/>
    </row>
    <row r="40" spans="1:15" ht="18.75" customHeight="1">
      <c r="A40" s="72" t="s">
        <v>119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1"/>
      <c r="N40" s="65"/>
      <c r="O40" s="65"/>
    </row>
    <row r="41" spans="1:15" ht="18.75" customHeight="1">
      <c r="A41" s="72" t="s">
        <v>120</v>
      </c>
      <c r="B41" s="80" t="s">
        <v>40</v>
      </c>
      <c r="C41" s="95">
        <f>E37</f>
        <v>31410.27</v>
      </c>
      <c r="D41" s="82" t="s">
        <v>59</v>
      </c>
      <c r="E41" s="70"/>
      <c r="G41" s="69"/>
      <c r="H41" s="69"/>
      <c r="L41" s="65"/>
      <c r="M41" s="161"/>
      <c r="N41" s="65"/>
      <c r="O41" s="65"/>
    </row>
    <row r="42" spans="1:15" ht="18.75" customHeight="1">
      <c r="A42" s="72" t="s">
        <v>121</v>
      </c>
      <c r="B42" s="80" t="s">
        <v>41</v>
      </c>
      <c r="C42" s="95">
        <f>E37</f>
        <v>31410.27</v>
      </c>
      <c r="D42" s="82" t="s">
        <v>59</v>
      </c>
      <c r="E42" s="70"/>
      <c r="G42" s="69"/>
      <c r="H42" s="69"/>
      <c r="L42" s="65"/>
      <c r="M42" s="161"/>
      <c r="N42" s="65"/>
      <c r="O42" s="65"/>
    </row>
    <row r="43" spans="1:15" ht="18.75" customHeight="1">
      <c r="A43" s="72" t="s">
        <v>122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1"/>
      <c r="N43" s="65"/>
      <c r="O43" s="65"/>
    </row>
    <row r="44" spans="1:15" ht="30" customHeight="1">
      <c r="A44" s="72" t="s">
        <v>123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1"/>
      <c r="N44" s="65"/>
      <c r="O44" s="65"/>
    </row>
    <row r="45" spans="1:15" ht="18.75">
      <c r="A45" s="75" t="s">
        <v>125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27142.67</v>
      </c>
      <c r="F45" s="96" t="s">
        <v>171</v>
      </c>
      <c r="G45" s="68"/>
      <c r="H45" s="68"/>
      <c r="L45" s="65"/>
      <c r="M45" s="161"/>
      <c r="N45" s="65"/>
      <c r="O45" s="65"/>
    </row>
    <row r="46" spans="1:15" ht="18.75" customHeight="1">
      <c r="A46" s="75" t="s">
        <v>126</v>
      </c>
      <c r="B46" s="80" t="s">
        <v>37</v>
      </c>
      <c r="C46" s="92">
        <v>1949.2</v>
      </c>
      <c r="D46" s="96" t="s">
        <v>172</v>
      </c>
      <c r="E46" s="70"/>
      <c r="G46" s="69"/>
      <c r="H46" s="69"/>
      <c r="L46" s="65"/>
      <c r="M46" s="161"/>
      <c r="N46" s="65"/>
      <c r="O46" s="65"/>
    </row>
    <row r="47" spans="1:15" ht="18.75" customHeight="1">
      <c r="A47" s="75" t="s">
        <v>127</v>
      </c>
      <c r="B47" s="80" t="s">
        <v>38</v>
      </c>
      <c r="C47" s="93">
        <v>34201.660000000003</v>
      </c>
      <c r="D47" s="96" t="s">
        <v>170</v>
      </c>
      <c r="E47" s="70"/>
      <c r="G47" s="69"/>
      <c r="H47" s="69"/>
      <c r="L47" s="65"/>
      <c r="M47" s="161"/>
      <c r="N47" s="65"/>
      <c r="O47" s="65"/>
    </row>
    <row r="48" spans="1:15" ht="18.75" customHeight="1">
      <c r="A48" s="75" t="s">
        <v>128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1"/>
      <c r="N48" s="65"/>
      <c r="O48" s="65"/>
    </row>
    <row r="49" spans="1:15" ht="18.75" customHeight="1">
      <c r="A49" s="75" t="s">
        <v>129</v>
      </c>
      <c r="B49" s="80" t="s">
        <v>40</v>
      </c>
      <c r="C49" s="95">
        <f>E45</f>
        <v>27142.67</v>
      </c>
      <c r="D49" s="82" t="s">
        <v>59</v>
      </c>
      <c r="E49" s="70"/>
      <c r="G49" s="69"/>
      <c r="H49" s="69"/>
      <c r="L49" s="65"/>
      <c r="M49" s="161"/>
      <c r="N49" s="65"/>
      <c r="O49" s="65"/>
    </row>
    <row r="50" spans="1:15" ht="18.75" customHeight="1">
      <c r="A50" s="75" t="s">
        <v>130</v>
      </c>
      <c r="B50" s="80" t="s">
        <v>41</v>
      </c>
      <c r="C50" s="95">
        <f>E45</f>
        <v>27142.67</v>
      </c>
      <c r="D50" s="82" t="s">
        <v>59</v>
      </c>
      <c r="E50" s="70"/>
      <c r="G50" s="69"/>
      <c r="H50" s="69"/>
      <c r="L50" s="65"/>
      <c r="M50" s="161"/>
      <c r="N50" s="65"/>
      <c r="O50" s="65"/>
    </row>
    <row r="51" spans="1:15" ht="18.75" customHeight="1">
      <c r="A51" s="75" t="s">
        <v>131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1"/>
      <c r="N51" s="65"/>
      <c r="O51" s="65"/>
    </row>
    <row r="52" spans="1:15" ht="29.25" customHeight="1">
      <c r="A52" s="75" t="s">
        <v>132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1"/>
      <c r="N52" s="65"/>
      <c r="O52" s="65"/>
    </row>
    <row r="53" spans="1:15" ht="18.75">
      <c r="A53" s="75" t="s">
        <v>133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46061.43</v>
      </c>
      <c r="F53" s="96" t="s">
        <v>171</v>
      </c>
      <c r="G53" s="68"/>
      <c r="H53" s="68"/>
      <c r="L53" s="65"/>
      <c r="M53" s="161"/>
      <c r="N53" s="65"/>
      <c r="O53" s="65"/>
    </row>
    <row r="54" spans="1:15" ht="18.75" customHeight="1">
      <c r="A54" s="75" t="s">
        <v>134</v>
      </c>
      <c r="B54" s="77" t="s">
        <v>37</v>
      </c>
      <c r="C54" s="101">
        <v>3087.23</v>
      </c>
      <c r="D54" s="96" t="s">
        <v>172</v>
      </c>
      <c r="E54" s="71"/>
      <c r="F54" s="91"/>
      <c r="G54" s="66"/>
      <c r="H54" s="66"/>
      <c r="L54" s="65"/>
      <c r="M54" s="161"/>
      <c r="N54" s="65"/>
      <c r="O54" s="65"/>
    </row>
    <row r="55" spans="1:15" ht="18.75" customHeight="1">
      <c r="A55" s="75" t="s">
        <v>135</v>
      </c>
      <c r="B55" s="77" t="s">
        <v>38</v>
      </c>
      <c r="C55" s="88">
        <v>57581.19</v>
      </c>
      <c r="D55" s="96" t="s">
        <v>170</v>
      </c>
      <c r="E55" s="71"/>
      <c r="G55" s="66"/>
      <c r="H55" s="66"/>
      <c r="L55" s="65"/>
      <c r="M55" s="161"/>
      <c r="N55" s="65"/>
      <c r="O55" s="65"/>
    </row>
    <row r="56" spans="1:15" ht="18.75" customHeight="1">
      <c r="A56" s="75" t="s">
        <v>136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1"/>
      <c r="N56" s="65"/>
      <c r="O56" s="65"/>
    </row>
    <row r="57" spans="1:15" ht="18.75" customHeight="1">
      <c r="A57" s="75" t="s">
        <v>137</v>
      </c>
      <c r="B57" s="77" t="s">
        <v>40</v>
      </c>
      <c r="C57" s="95">
        <f>E53</f>
        <v>46061.43</v>
      </c>
      <c r="D57" s="82" t="s">
        <v>59</v>
      </c>
      <c r="E57" s="71"/>
      <c r="G57" s="66"/>
      <c r="H57" s="66"/>
      <c r="L57" s="65"/>
      <c r="M57" s="161"/>
      <c r="N57" s="65"/>
      <c r="O57" s="65"/>
    </row>
    <row r="58" spans="1:15" ht="18.75" customHeight="1">
      <c r="A58" s="75" t="s">
        <v>138</v>
      </c>
      <c r="B58" s="77" t="s">
        <v>41</v>
      </c>
      <c r="C58" s="95">
        <f>E53</f>
        <v>46061.43</v>
      </c>
      <c r="D58" s="82" t="s">
        <v>59</v>
      </c>
      <c r="E58" s="71"/>
      <c r="G58" s="66"/>
      <c r="H58" s="66"/>
      <c r="L58" s="65"/>
      <c r="M58" s="161"/>
      <c r="N58" s="65"/>
      <c r="O58" s="65"/>
    </row>
    <row r="59" spans="1:15" ht="18.75" customHeight="1">
      <c r="A59" s="75" t="s">
        <v>139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1"/>
      <c r="N59" s="65"/>
      <c r="O59" s="65"/>
    </row>
    <row r="60" spans="1:15" ht="33.75" customHeight="1">
      <c r="A60" s="75" t="s">
        <v>140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1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55</v>
      </c>
      <c r="E61" s="97">
        <v>44660.71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37</v>
      </c>
      <c r="C62" s="101">
        <v>82.66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38</v>
      </c>
      <c r="C63" s="88">
        <v>42699.56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39</v>
      </c>
      <c r="C64" s="95">
        <f>IF(E61-C63&lt;0,0,E61-C63)</f>
        <v>1961.1500000000015</v>
      </c>
      <c r="D64" s="82" t="s">
        <v>59</v>
      </c>
      <c r="E64" s="71"/>
      <c r="G64" s="66"/>
      <c r="H64" s="66"/>
    </row>
    <row r="65" spans="1:8" ht="15.75" customHeight="1">
      <c r="A65" s="75" t="s">
        <v>145</v>
      </c>
      <c r="B65" s="77" t="s">
        <v>40</v>
      </c>
      <c r="C65" s="95">
        <f>E61</f>
        <v>44660.71</v>
      </c>
      <c r="D65" s="82" t="s">
        <v>59</v>
      </c>
      <c r="E65" s="71"/>
      <c r="G65" s="66"/>
      <c r="H65" s="66"/>
    </row>
    <row r="66" spans="1:8" ht="15.75" customHeight="1">
      <c r="A66" s="75" t="s">
        <v>146</v>
      </c>
      <c r="B66" s="77" t="s">
        <v>41</v>
      </c>
      <c r="C66" s="95">
        <f>E61</f>
        <v>44660.71</v>
      </c>
      <c r="D66" s="82" t="s">
        <v>59</v>
      </c>
      <c r="E66" s="71"/>
      <c r="G66" s="66"/>
      <c r="H66" s="66"/>
    </row>
    <row r="67" spans="1:8" ht="15.75" customHeight="1">
      <c r="A67" s="75" t="s">
        <v>147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148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55</v>
      </c>
      <c r="E69" s="97">
        <v>15856.08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37</v>
      </c>
      <c r="C70" s="101">
        <v>1138.68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38</v>
      </c>
      <c r="C71" s="88">
        <v>20337.46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153</v>
      </c>
      <c r="B73" s="77" t="s">
        <v>40</v>
      </c>
      <c r="C73" s="95">
        <f>E69</f>
        <v>15856.08</v>
      </c>
      <c r="D73" s="82" t="s">
        <v>59</v>
      </c>
      <c r="E73" s="71"/>
      <c r="G73" s="66"/>
      <c r="H73" s="66"/>
    </row>
    <row r="74" spans="1:8" ht="15.75" customHeight="1">
      <c r="A74" s="75" t="s">
        <v>154</v>
      </c>
      <c r="B74" s="77" t="s">
        <v>41</v>
      </c>
      <c r="C74" s="95">
        <f>E69</f>
        <v>15856.08</v>
      </c>
      <c r="D74" s="82" t="s">
        <v>59</v>
      </c>
      <c r="E74" s="71"/>
      <c r="G74" s="66"/>
      <c r="H74" s="66"/>
    </row>
    <row r="75" spans="1:8" ht="15.75" customHeight="1">
      <c r="A75" s="75" t="s">
        <v>155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156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>
        <f>IF(E77&gt;0,"Предоставляется",0)</f>
        <v>0</v>
      </c>
      <c r="D77" s="98" t="s">
        <v>85</v>
      </c>
      <c r="E77" s="97">
        <v>0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37</v>
      </c>
      <c r="C78" s="101">
        <v>0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38</v>
      </c>
      <c r="C79" s="88">
        <v>0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161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162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163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164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2020-03-19T05:44:04Z</dcterms:modified>
</cp:coreProperties>
</file>