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L6" i="2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2" i="1"/>
  <c r="A111" i="1"/>
  <c r="G110" i="1"/>
  <c r="A110" i="1"/>
  <c r="J109" i="1"/>
  <c r="J104" i="1"/>
  <c r="J103" i="1"/>
  <c r="G102" i="1"/>
  <c r="F102" i="1"/>
  <c r="J101" i="1"/>
  <c r="J96" i="1"/>
  <c r="J95" i="1"/>
  <c r="A100" i="1"/>
  <c r="A96" i="1"/>
  <c r="G94" i="1"/>
  <c r="D94" i="1"/>
  <c r="K94" i="1"/>
  <c r="A113" i="1" l="1"/>
  <c r="A105" i="1"/>
  <c r="D110" i="1"/>
  <c r="A115" i="1"/>
  <c r="F118" i="1"/>
  <c r="A109" i="1"/>
  <c r="F110" i="1"/>
  <c r="A116" i="1"/>
  <c r="A117" i="1"/>
  <c r="A121" i="1"/>
  <c r="A141" i="1"/>
  <c r="F94" i="1"/>
  <c r="A97" i="1"/>
  <c r="A101" i="1"/>
  <c r="F134" i="1"/>
  <c r="A98" i="1"/>
  <c r="A118" i="1"/>
  <c r="A119" i="1"/>
  <c r="A123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<sst xmlns="http://schemas.openxmlformats.org/spreadsheetml/2006/main" count="550" uniqueCount="200">
  <si>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</si>
  <si>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</si>
  <si>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</si>
  <si>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</si>
  <si>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</si>
  <si>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</si>
  <si>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</si>
  <si>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</si>
  <si>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</si>
  <si>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</si>
  <si>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</si>
  <si>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</si>
  <si>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</si>
  <si>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</si>
  <si>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</si>
  <si>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</si>
  <si>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</si>
  <si>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</si>
  <si>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</si>
  <si>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</si>
  <si>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</si>
  <si>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</si>
  <si>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</si>
  <si>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</si>
  <si>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</si>
  <si>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</si>
  <si>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</si>
  <si>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</si>
  <si>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</si>
  <si>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</si>
  <si>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</si>
  <si>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</si>
  <si>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</si>
  <si>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</si>
  <si>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</si>
  <si>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</si>
  <si>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</si>
  <si>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</si>
  <si>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</si>
  <si>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</si>
  <si>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</si>
  <si>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</si>
  <si>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</si>
  <si>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</si>
  <si>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</si>
  <si>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</si>
  <si>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</si>
  <si>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</si>
  <si>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</si>
  <si>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</si>
  <si>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</si>
  <si>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</si>
  <si>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</si>
  <si>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</si>
  <si>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</si>
  <si>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</si>
  <si>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</si>
  <si>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</si>
  <si>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</si>
  <si>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</si>
  <si>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</si>
  <si>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</si>
  <si>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</si>
  <si>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</si>
  <si>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</si>
  <si>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</si>
  <si>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</si>
  <si>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</si>
  <si>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</si>
  <si>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</si>
  <si>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</si>
  <si>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</si>
  <si>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</si>
  <si>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</si>
  <si>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</si>
  <si>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</si>
  <si>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</si>
  <si>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</si>
  <si>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</si>
  <si>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</si>
  <si>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</si>
  <si>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</si>
  <si>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</si>
  <si>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</si>
  <si>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</si>
  <si>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</si>
  <si>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</si>
  <si>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</si>
  <si>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</si>
  <si>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</si>
  <si>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</si>
  <si>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</si>
  <si>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</si>
  <si>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</si>
  <si>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</si>
  <si>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</si>
  <si>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</si>
  <si>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</si>
  <si>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</si>
  <si>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</si>
  <si>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</si>
  <si>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</si>
  <si>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</si>
  <si>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</si>
  <si>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</si>
  <si>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</si>
  <si>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</si>
  <si>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</si>
  <si>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</si>
  <si>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</si>
  <si>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</si>
  <si>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</si>
  <si>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</si>
  <si>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</si>
  <si>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</si>
  <si>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</si>
  <si>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</si>
  <si>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</si>
  <si>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</si>
  <si>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</si>
  <si>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</si>
  <si>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</si>
  <si>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</si>
  <si>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</si>
  <si>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</si>
  <si>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</si>
  <si>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</si>
  <si>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</si>
  <si>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</si>
  <si>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</si>
  <si>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</si>
  <si>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</si>
  <si>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</si>
  <si>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</si>
  <si>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</si>
  <si>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</si>
  <si>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</si>
  <si>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</si>
  <si>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</si>
  <si>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</si>
  <si>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</si>
  <si>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</si>
  <si>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</si>
  <si>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</si>
  <si>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</si>
  <si>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</si>
  <si>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</si>
  <si>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</si>
  <si>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</si>
  <si>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</si>
  <si>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</si>
  <si>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</si>
  <si>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</si>
  <si>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</si>
  <si>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</si>
  <si>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</si>
  <si>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</si>
  <si>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</si>
  <si>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</si>
  <si>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</si>
  <si>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</si>
  <si>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</si>
  <si>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</si>
  <si>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</si>
  <si>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</si>
  <si>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</si>
  <si>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</si>
  <si>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</si>
  <si>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</si>
  <si>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</si>
  <si>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</si>
  <si>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</si>
  <si>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</si>
  <si>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</si>
  <si>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</si>
  <si>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</si>
  <si>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</si>
  <si>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</si>
  <si>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79</t>
  </si>
  <si>
    <t>Замена стоякового автомата.</t>
  </si>
  <si>
    <t>Приобретение и установка железного листа на приямки.</t>
  </si>
  <si>
    <t>Замена вызывной панели системы домофон.</t>
  </si>
  <si>
    <t>ежемесячно</t>
  </si>
  <si>
    <t>разово</t>
  </si>
  <si>
    <t>АВР от 23.04.2019, Решение</t>
  </si>
  <si>
    <t>Аварийный ремонт теплообменника ГВС в ИТП.</t>
  </si>
  <si>
    <t>АВР от 18.08.2019</t>
  </si>
  <si>
    <t>площадь дома</t>
  </si>
  <si>
    <t>АВР от 22.05.2019, Решение, счет №286 от 22.05.2019</t>
  </si>
  <si>
    <t>АВР от 05.02.2019, Счет №61 от 21.01.2019</t>
  </si>
  <si>
    <t>Утепление двери подвального помещения (пеноплекс).</t>
  </si>
  <si>
    <t>АВР от 10.10.2019</t>
  </si>
  <si>
    <t>Приобретение жесткого диска для системы видеонаблюдения.</t>
  </si>
  <si>
    <t>АВР от 17.10.2019, Решение, счет №2791 от 27.09.2019</t>
  </si>
  <si>
    <t>Техническое обслуживание охранной сигнализации ИТП( 25,07%).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</si>
  <si>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</si>
  <si>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</si>
  <si>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79 в части текущего ремонта</t>
  </si>
  <si>
    <t>Работы по содержанию земельного участка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</si>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</sst>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/>
    <xf numFmtId="0" fontId="7" fillId="0" borderId="0" xfId="5" applyBorder="1" applyAlignment="1">
      <alignment horizontal="center"/>
    </xf>
    <xf numFmtId="0" fontId="7" fillId="0" borderId="0" xfId="5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Fill="1" applyBorder="1" applyAlignment="1">
      <alignment horizontal="center"/>
    </xf>
    <xf numFmtId="4" fontId="7" fillId="0" borderId="0" xfId="5" applyNumberFormat="1" applyBorder="1" applyAlignment="1"/>
    <xf numFmtId="0" fontId="7" fillId="0" borderId="0" xfId="5" applyBorder="1"/>
    <xf numFmtId="4" fontId="12" fillId="0" borderId="5" xfId="0" applyNumberFormat="1" applyFont="1" applyBorder="1" applyAlignment="1">
      <alignment horizontal="center" vertical="center" wrapText="1"/>
    </xf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5" fillId="0" borderId="0" xfId="5" applyFont="1" applyFill="1" applyBorder="1"/>
    <xf numFmtId="4" fontId="7" fillId="0" borderId="0" xfId="5" applyNumberFormat="1" applyFill="1" applyBorder="1" applyAlignment="1"/>
    <xf numFmtId="0" fontId="6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6" applyFont="1" applyFill="1"/>
    <xf numFmtId="0" fontId="1" fillId="0" borderId="0" xfId="5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J6" sqref="J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62" t="s">
        <v>178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3"/>
      <c r="M8" s="111"/>
      <c r="N8" s="111"/>
      <c r="O8" s="72" t="s">
        <v>85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3"/>
      <c r="M9" s="111"/>
      <c r="N9" s="111"/>
      <c r="O9" s="72" t="s">
        <v>86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64613.9</v>
      </c>
      <c r="K10" s="111"/>
      <c r="L10" s="163"/>
      <c r="M10" s="111"/>
      <c r="N10" s="111"/>
      <c r="O10" s="72" t="s">
        <v>87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252409.97000000003</v>
      </c>
      <c r="K11" s="111"/>
      <c r="L11" s="163"/>
      <c r="M11" s="111"/>
      <c r="N11" s="111"/>
      <c r="O11" s="72" t="s">
        <v>88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205363.01</v>
      </c>
      <c r="K12" s="111"/>
      <c r="L12" s="163"/>
      <c r="M12" s="111"/>
      <c r="N12" s="111"/>
      <c r="O12" s="72" t="s">
        <v>89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47046.960000000006</v>
      </c>
      <c r="K13" s="111"/>
      <c r="L13" s="163"/>
      <c r="M13" s="111"/>
      <c r="N13" s="111"/>
      <c r="O13" s="72" t="s">
        <v>90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1"/>
      <c r="L14" s="163"/>
      <c r="M14" s="111"/>
      <c r="N14" s="111"/>
      <c r="O14" s="72" t="s">
        <v>91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183752.68</v>
      </c>
      <c r="K15" s="111"/>
      <c r="L15" s="163"/>
      <c r="M15" s="111"/>
      <c r="N15" s="111"/>
      <c r="O15" s="72" t="s">
        <v>92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183752.68</v>
      </c>
      <c r="K16" s="111"/>
      <c r="L16" s="163"/>
      <c r="M16" s="111"/>
      <c r="N16" s="111"/>
      <c r="O16" s="72" t="s">
        <v>93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3"/>
      <c r="M17" s="111"/>
      <c r="N17" s="111"/>
      <c r="O17" s="72" t="s">
        <v>94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3"/>
      <c r="M18" s="111"/>
      <c r="N18" s="111"/>
      <c r="O18" s="72" t="s">
        <v>95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3"/>
      <c r="M19" s="111"/>
      <c r="N19" s="111"/>
      <c r="O19" s="72" t="s">
        <v>96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3"/>
      <c r="M20" s="111"/>
      <c r="N20" s="111"/>
      <c r="O20" s="72" t="s">
        <v>97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183752.68</v>
      </c>
      <c r="K21" s="111"/>
      <c r="L21" s="163"/>
      <c r="M21" s="111"/>
      <c r="N21" s="111"/>
      <c r="O21" s="72" t="s">
        <v>98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3"/>
      <c r="M22" s="111"/>
      <c r="N22" s="111"/>
      <c r="O22" s="72" t="s">
        <v>99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3"/>
      <c r="M23" s="111"/>
      <c r="N23" s="111"/>
      <c r="O23" s="72" t="s">
        <v>100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133271.19000000006</v>
      </c>
      <c r="K24" s="111"/>
      <c r="L24" s="163"/>
      <c r="M24" s="111"/>
      <c r="N24" s="111"/>
      <c r="O24" s="72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56</v>
      </c>
      <c r="I27" s="146" t="s">
        <v>21</v>
      </c>
      <c r="J27" s="146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43365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0" t="str">
        <f>ПТО!A40</f>
        <v>Услуги и работы по управлению МКД</v>
      </c>
      <c r="B29" s="140"/>
      <c r="C29" s="140"/>
      <c r="D29" s="140"/>
      <c r="E29" s="140"/>
      <c r="F29" s="141">
        <f>VLOOKUP(A29,ПТО!$A$39:$D$53,2,FALSE)</f>
        <v>68184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1"/>
      <c r="L29" s="164"/>
      <c r="M29" s="111"/>
      <c r="N29" s="111"/>
      <c r="O29" s="23" t="str">
        <f t="shared" si="1"/>
        <v>Услуги и работы по управлению МКД</v>
      </c>
      <c r="R29" s="1" t="s">
        <v>74</v>
      </c>
    </row>
    <row r="30" spans="1:23" ht="45.75" customHeight="1" outlineLevel="1">
      <c r="A30" s="140" t="str">
        <f>ПТО!A41</f>
        <v>Работы по содержанию земельного участка</v>
      </c>
      <c r="B30" s="140"/>
      <c r="C30" s="140"/>
      <c r="D30" s="140"/>
      <c r="E30" s="140"/>
      <c r="F30" s="141">
        <f>VLOOKUP(A30,ПТО!$A$39:$D$53,2,FALSE)</f>
        <v>29182.799999999999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64"/>
      <c r="M30" s="111"/>
      <c r="N30" s="111"/>
      <c r="O30" s="23" t="str">
        <f t="shared" si="1"/>
        <v>Работы по содержанию земельного участка</v>
      </c>
      <c r="R30" s="1" t="s">
        <v>74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16364.16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64"/>
      <c r="M32" s="111"/>
      <c r="N32" s="111"/>
      <c r="O32" s="23">
        <f t="shared" si="1"/>
        <v>0</v>
      </c>
      <c r="R32" s="1" t="s">
        <v>74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6954.72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30682.799999999999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1"/>
      <c r="L35" s="164"/>
      <c r="M35" s="118"/>
      <c r="N35" s="111"/>
      <c r="O35" s="23">
        <f t="shared" si="1"/>
        <v>0</v>
      </c>
      <c r="R35" s="1" t="s">
        <v>74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64"/>
      <c r="M36" s="118"/>
      <c r="N36" s="111"/>
      <c r="O36" s="23">
        <f t="shared" si="1"/>
        <v>0</v>
      </c>
      <c r="R36" s="1" t="s">
        <v>74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64"/>
      <c r="M37" s="118"/>
      <c r="N37" s="111"/>
      <c r="O37" s="23">
        <f t="shared" si="1"/>
        <v>0</v>
      </c>
      <c r="R37" s="1" t="s">
        <v>74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64"/>
      <c r="M38" s="118"/>
      <c r="N38" s="111"/>
      <c r="O38" s="23">
        <f t="shared" si="1"/>
        <v>0</v>
      </c>
      <c r="R38" s="1" t="s">
        <v>74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64"/>
      <c r="M39" s="118"/>
      <c r="N39" s="111"/>
      <c r="O39" s="23">
        <f t="shared" si="1"/>
        <v>0</v>
      </c>
      <c r="R39" s="1" t="s">
        <v>74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64"/>
      <c r="M40" s="118"/>
      <c r="N40" s="111"/>
      <c r="O40" s="23">
        <f t="shared" si="1"/>
        <v>0</v>
      </c>
      <c r="R40" s="1" t="s">
        <v>74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64"/>
      <c r="M41" s="118"/>
      <c r="N41" s="111"/>
      <c r="O41" s="23">
        <f t="shared" si="1"/>
        <v>0</v>
      </c>
      <c r="R41" s="1" t="s">
        <v>74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64"/>
      <c r="M42" s="118"/>
      <c r="N42" s="111"/>
      <c r="O42" s="23">
        <f t="shared" si="1"/>
        <v>0</v>
      </c>
      <c r="R42" s="1" t="s">
        <v>74</v>
      </c>
    </row>
    <row r="43" spans="1:18" ht="51" customHeight="1" outlineLevel="1">
      <c r="A43" s="140" t="str">
        <f>ПТО!A2</f>
        <v>Техническое обслуживание охранной сигнализации ИТП( 25,07%).</v>
      </c>
      <c r="B43" s="140"/>
      <c r="C43" s="140"/>
      <c r="D43" s="140"/>
      <c r="E43" s="140"/>
      <c r="F43" s="141">
        <f>VLOOKUP(A43,ПТО!$A$2:$D$31,4,FALSE)</f>
        <v>5415.12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1"/>
      <c r="L43" s="164"/>
      <c r="M43" s="118"/>
      <c r="N43" s="111"/>
      <c r="O43" s="23" t="str">
        <f t="shared" si="1"/>
        <v>Техническое обслуживание охранной сигнализации ИТП( 25,07%).</v>
      </c>
      <c r="R43" s="22" t="s">
        <v>75</v>
      </c>
    </row>
    <row r="44" spans="1:18" ht="51" customHeight="1" outlineLevel="1">
      <c r="A44" s="140" t="str">
        <f>ПТО!A3</f>
        <v>Замена стоякового автомата.</v>
      </c>
      <c r="B44" s="140"/>
      <c r="C44" s="140"/>
      <c r="D44" s="140"/>
      <c r="E44" s="140"/>
      <c r="F44" s="141">
        <f>VLOOKUP(A44,ПТО!$A$2:$D$31,4,FALSE)</f>
        <v>1563.12</v>
      </c>
      <c r="G44" s="141"/>
      <c r="H44" s="25" t="str">
        <f>VLOOKUP(A44,ПТО!$A$2:$D$31,2,FALSE)</f>
        <v>разово</v>
      </c>
      <c r="I44" s="142">
        <f>VLOOKUP(A44,ПТО!$A$2:$D$31,3,FALSE)</f>
        <v>2</v>
      </c>
      <c r="J44" s="142"/>
      <c r="K44" s="111"/>
      <c r="L44" s="164"/>
      <c r="M44" s="118"/>
      <c r="N44" s="111"/>
      <c r="O44" s="23" t="str">
        <f t="shared" si="1"/>
        <v>Замена стоякового автомата.</v>
      </c>
      <c r="R44" s="22" t="s">
        <v>75</v>
      </c>
    </row>
    <row r="45" spans="1:18" ht="51" customHeight="1" outlineLevel="1">
      <c r="A45" s="140" t="str">
        <f>ПТО!A4</f>
        <v>Приобретение и установка железного листа на приямки.</v>
      </c>
      <c r="B45" s="140"/>
      <c r="C45" s="140"/>
      <c r="D45" s="140"/>
      <c r="E45" s="140"/>
      <c r="F45" s="141">
        <f>VLOOKUP(A45,ПТО!$A$2:$D$31,4,FALSE)</f>
        <v>4800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64"/>
      <c r="M45" s="118"/>
      <c r="N45" s="111"/>
      <c r="O45" s="23" t="str">
        <f t="shared" si="1"/>
        <v>Приобретение и установка железного листа на приямки.</v>
      </c>
      <c r="R45" s="22" t="s">
        <v>75</v>
      </c>
    </row>
    <row r="46" spans="1:18" ht="51" customHeight="1" outlineLevel="1">
      <c r="A46" s="140" t="str">
        <f>ПТО!A5</f>
        <v>Замена вызывной панели системы домофон.</v>
      </c>
      <c r="B46" s="140"/>
      <c r="C46" s="140"/>
      <c r="D46" s="140"/>
      <c r="E46" s="140"/>
      <c r="F46" s="141">
        <f>VLOOKUP(A46,ПТО!$A$2:$D$31,4,FALSE)</f>
        <v>2740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64"/>
      <c r="M46" s="118"/>
      <c r="N46" s="111"/>
      <c r="O46" s="23" t="str">
        <f t="shared" si="1"/>
        <v>Замена вызывной панели системы домофон.</v>
      </c>
      <c r="R46" s="22" t="s">
        <v>75</v>
      </c>
    </row>
    <row r="47" spans="1:18" ht="51" customHeight="1" outlineLevel="1">
      <c r="A47" s="140" t="str">
        <f>ПТО!A6</f>
        <v>Аварийный ремонт теплообменника ГВС в ИТП.</v>
      </c>
      <c r="B47" s="140"/>
      <c r="C47" s="140"/>
      <c r="D47" s="140"/>
      <c r="E47" s="140"/>
      <c r="F47" s="141">
        <f>VLOOKUP(A47,ПТО!$A$2:$D$31,4,FALSE)</f>
        <v>19050.400000000001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64"/>
      <c r="M47" s="118"/>
      <c r="N47" s="111"/>
      <c r="O47" s="23" t="str">
        <f t="shared" si="1"/>
        <v>Аварийный ремонт теплообменника ГВС в ИТП.</v>
      </c>
      <c r="R47" s="22" t="s">
        <v>75</v>
      </c>
    </row>
    <row r="48" spans="1:18" ht="51" customHeight="1" outlineLevel="1">
      <c r="A48" s="140" t="str">
        <f>ПТО!A7</f>
        <v>Утепление двери подвального помещения (пеноплекс).</v>
      </c>
      <c r="B48" s="140"/>
      <c r="C48" s="140"/>
      <c r="D48" s="140"/>
      <c r="E48" s="140"/>
      <c r="F48" s="141">
        <f>VLOOKUP(A48,ПТО!$A$2:$D$31,4,FALSE)</f>
        <v>941.59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64"/>
      <c r="M48" s="118"/>
      <c r="N48" s="111"/>
      <c r="O48" s="23" t="str">
        <f t="shared" si="1"/>
        <v>Утепление двери подвального помещения (пеноплекс).</v>
      </c>
      <c r="R48" s="22" t="s">
        <v>75</v>
      </c>
    </row>
    <row r="49" spans="1:18" ht="51" customHeight="1" outlineLevel="1">
      <c r="A49" s="140" t="str">
        <f>ПТО!A8</f>
        <v>Приобретение жесткого диска для системы видеонаблюдения.</v>
      </c>
      <c r="B49" s="140"/>
      <c r="C49" s="140"/>
      <c r="D49" s="140"/>
      <c r="E49" s="140"/>
      <c r="F49" s="141">
        <f>VLOOKUP(A49,ПТО!$A$2:$D$31,4,FALSE)</f>
        <v>14640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64"/>
      <c r="M49" s="118"/>
      <c r="N49" s="111"/>
      <c r="O49" s="23" t="str">
        <f t="shared" si="1"/>
        <v>Приобретение жесткого диска для системы видеонаблюдения.</v>
      </c>
      <c r="R49" s="22" t="s">
        <v>75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1"/>
      <c r="L50" s="164"/>
      <c r="M50" s="118"/>
      <c r="N50" s="111"/>
      <c r="O50" s="23">
        <f t="shared" si="1"/>
        <v>0</v>
      </c>
      <c r="R50" s="22" t="s">
        <v>75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64"/>
      <c r="M51" s="118"/>
      <c r="N51" s="111"/>
      <c r="O51" s="23">
        <f t="shared" si="1"/>
        <v>0</v>
      </c>
      <c r="R51" s="22" t="s">
        <v>75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64"/>
      <c r="M52" s="118"/>
      <c r="N52" s="111"/>
      <c r="O52" s="23">
        <f t="shared" si="1"/>
        <v>0</v>
      </c>
      <c r="R52" s="22" t="s">
        <v>75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64"/>
      <c r="M53" s="118"/>
      <c r="N53" s="111"/>
      <c r="O53" s="23">
        <f t="shared" si="1"/>
        <v>0</v>
      </c>
      <c r="R53" s="22" t="s">
        <v>75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64"/>
      <c r="M54" s="118"/>
      <c r="N54" s="111"/>
      <c r="O54" s="23">
        <f t="shared" si="1"/>
        <v>0</v>
      </c>
      <c r="R54" s="22" t="s">
        <v>75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64"/>
      <c r="M55" s="118"/>
      <c r="N55" s="111"/>
      <c r="O55" s="23">
        <f t="shared" si="1"/>
        <v>0</v>
      </c>
      <c r="R55" s="22" t="s">
        <v>75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64"/>
      <c r="M56" s="118"/>
      <c r="N56" s="111"/>
      <c r="O56" s="23">
        <f t="shared" si="1"/>
        <v>0</v>
      </c>
      <c r="R56" s="22" t="s">
        <v>75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64"/>
      <c r="M57" s="118"/>
      <c r="N57" s="111"/>
      <c r="O57" s="23">
        <f t="shared" si="1"/>
        <v>0</v>
      </c>
      <c r="R57" s="22" t="s">
        <v>75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64"/>
      <c r="M58" s="118"/>
      <c r="N58" s="111"/>
      <c r="O58" s="23">
        <f t="shared" si="1"/>
        <v>0</v>
      </c>
      <c r="R58" s="22" t="s">
        <v>75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64"/>
      <c r="M59" s="118"/>
      <c r="N59" s="111"/>
      <c r="O59" s="23">
        <f t="shared" si="1"/>
        <v>0</v>
      </c>
      <c r="R59" s="22" t="s">
        <v>75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64"/>
      <c r="M60" s="118"/>
      <c r="N60" s="111"/>
      <c r="O60" s="23">
        <f t="shared" si="1"/>
        <v>0</v>
      </c>
      <c r="R60" s="22" t="s">
        <v>75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64"/>
      <c r="M61" s="118"/>
      <c r="N61" s="111"/>
      <c r="O61" s="23">
        <f t="shared" si="1"/>
        <v>0</v>
      </c>
      <c r="R61" s="22" t="s">
        <v>75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64"/>
      <c r="M62" s="118"/>
      <c r="N62" s="111"/>
      <c r="O62" s="23">
        <f t="shared" si="1"/>
        <v>0</v>
      </c>
      <c r="R62" s="22" t="s">
        <v>75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64"/>
      <c r="M63" s="118"/>
      <c r="N63" s="111"/>
      <c r="O63" s="23">
        <f t="shared" si="1"/>
        <v>0</v>
      </c>
      <c r="R63" s="22" t="s">
        <v>75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64"/>
      <c r="M64" s="118"/>
      <c r="N64" s="111"/>
      <c r="O64" s="23">
        <f t="shared" si="1"/>
        <v>0</v>
      </c>
      <c r="R64" s="22" t="s">
        <v>75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64"/>
      <c r="M65" s="118"/>
      <c r="N65" s="111"/>
      <c r="O65" s="23">
        <f t="shared" si="1"/>
        <v>0</v>
      </c>
      <c r="R65" s="22" t="s">
        <v>75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64"/>
      <c r="M66" s="118"/>
      <c r="N66" s="111"/>
      <c r="O66" s="23">
        <f t="shared" si="1"/>
        <v>0</v>
      </c>
      <c r="R66" s="22" t="s">
        <v>75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64"/>
      <c r="M67" s="118"/>
      <c r="N67" s="111"/>
      <c r="O67" s="23">
        <f t="shared" si="1"/>
        <v>0</v>
      </c>
      <c r="R67" s="22" t="s">
        <v>75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64"/>
      <c r="M68" s="118"/>
      <c r="N68" s="111"/>
      <c r="O68" s="23">
        <f t="shared" si="1"/>
        <v>0</v>
      </c>
      <c r="R68" s="22" t="s">
        <v>75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64"/>
      <c r="M69" s="118"/>
      <c r="N69" s="111"/>
      <c r="O69" s="23">
        <f t="shared" si="1"/>
        <v>0</v>
      </c>
      <c r="R69" s="22" t="s">
        <v>75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64"/>
      <c r="M70" s="118"/>
      <c r="N70" s="111"/>
      <c r="O70" s="23">
        <f t="shared" si="1"/>
        <v>0</v>
      </c>
      <c r="R70" s="22" t="s">
        <v>75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64"/>
      <c r="M72" s="118"/>
      <c r="N72" s="111"/>
      <c r="O72" s="23">
        <f t="shared" si="1"/>
        <v>0</v>
      </c>
      <c r="R72" s="22" t="s">
        <v>75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8" t="s">
        <v>26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47"/>
      <c r="M75" s="111"/>
      <c r="N75" s="111"/>
      <c r="O75" s="72" t="s">
        <v>102</v>
      </c>
    </row>
    <row r="76" spans="1:16384" ht="18.75" customHeight="1" outlineLevel="1">
      <c r="A76" s="158" t="s">
        <v>27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47"/>
      <c r="M76" s="111"/>
      <c r="N76" s="111"/>
      <c r="O76" s="72" t="s">
        <v>103</v>
      </c>
    </row>
    <row r="77" spans="1:16384" ht="21.75" customHeight="1" outlineLevel="1">
      <c r="A77" s="158" t="s">
        <v>28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47"/>
      <c r="M77" s="111"/>
      <c r="N77" s="111"/>
      <c r="O77" s="72" t="s">
        <v>104</v>
      </c>
    </row>
    <row r="78" spans="1:16384" ht="18.75" customHeight="1" outlineLevel="1">
      <c r="A78" s="158" t="s">
        <v>29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1"/>
      <c r="L78" s="147"/>
      <c r="M78" s="111"/>
      <c r="N78" s="111"/>
      <c r="O78" s="72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1"/>
      <c r="L81" s="165"/>
      <c r="M81" s="111"/>
      <c r="N81" s="111"/>
      <c r="O81" s="72" t="s">
        <v>106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1"/>
      <c r="L82" s="165"/>
      <c r="M82" s="111"/>
      <c r="N82" s="111"/>
      <c r="O82" s="72" t="s">
        <v>107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101129.24</v>
      </c>
      <c r="K83" s="111"/>
      <c r="L83" s="165"/>
      <c r="M83" s="111"/>
      <c r="N83" s="111"/>
      <c r="O83" s="72" t="s">
        <v>108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1"/>
      <c r="L84" s="165"/>
      <c r="M84" s="111"/>
      <c r="N84" s="111"/>
      <c r="O84" s="72" t="s">
        <v>109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1"/>
      <c r="L85" s="165"/>
      <c r="M85" s="111"/>
      <c r="N85" s="111"/>
      <c r="O85" s="72" t="s">
        <v>110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153785.65</v>
      </c>
      <c r="K86" s="111"/>
      <c r="L86" s="165"/>
      <c r="M86" s="111"/>
      <c r="N86" s="111"/>
      <c r="O86" s="72" t="s">
        <v>111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65"/>
      <c r="M87" s="111"/>
      <c r="N87" s="111"/>
      <c r="O87" s="72" t="s">
        <v>112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65"/>
      <c r="M88" s="111"/>
      <c r="N88" s="111"/>
      <c r="O88" s="72" t="s">
        <v>113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65"/>
      <c r="M89" s="111"/>
      <c r="N89" s="111"/>
      <c r="O89" s="72" t="s">
        <v>114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1"/>
      <c r="L90" s="165"/>
      <c r="M90" s="111"/>
      <c r="N90" s="111"/>
      <c r="O90" s="72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49" t="s">
        <v>47</v>
      </c>
      <c r="B93" s="149"/>
      <c r="C93" s="149"/>
      <c r="D93" s="152" t="s">
        <v>48</v>
      </c>
      <c r="E93" s="152"/>
      <c r="F93" s="10" t="s">
        <v>49</v>
      </c>
      <c r="G93" s="149" t="s">
        <v>50</v>
      </c>
      <c r="H93" s="149"/>
      <c r="I93" s="149"/>
      <c r="J93" s="149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20059.96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18319.599999999999</v>
      </c>
      <c r="L95" s="166"/>
      <c r="O95" s="1" t="s">
        <v>116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14490.24</v>
      </c>
      <c r="L96" s="166"/>
      <c r="O96" s="1" t="s">
        <v>117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5569.7199999999993</v>
      </c>
      <c r="L97" s="166"/>
      <c r="O97" s="1" t="s">
        <v>118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20059.96</v>
      </c>
      <c r="L98" s="166"/>
      <c r="O98" s="1" t="s">
        <v>119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20059.96</v>
      </c>
      <c r="L99" s="166"/>
      <c r="O99" s="1" t="s">
        <v>120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121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122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50883.9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3654.14</v>
      </c>
      <c r="L103" s="166"/>
      <c r="O103" s="1" t="s">
        <v>125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42666.29</v>
      </c>
      <c r="L104" s="166"/>
      <c r="O104" s="1" t="s">
        <v>126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8217.61</v>
      </c>
      <c r="L105" s="166"/>
      <c r="O105" s="1" t="s">
        <v>127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50883.9</v>
      </c>
      <c r="L106" s="166"/>
      <c r="O106" s="1" t="s">
        <v>128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50883.9</v>
      </c>
      <c r="L107" s="166"/>
      <c r="O107" s="1" t="s">
        <v>129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130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131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88211.37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5912.29</v>
      </c>
      <c r="L111" s="166"/>
      <c r="O111" s="1" t="s">
        <v>133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73094.25</v>
      </c>
      <c r="L112" s="166"/>
      <c r="O112" s="1" t="s">
        <v>134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15117.119999999995</v>
      </c>
      <c r="L113" s="166"/>
      <c r="O113" s="1" t="s">
        <v>135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88211.37</v>
      </c>
      <c r="L114" s="166"/>
      <c r="O114" s="1" t="s">
        <v>136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88211.37</v>
      </c>
      <c r="L115" s="166"/>
      <c r="O115" s="1" t="s">
        <v>137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138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139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48602.18</v>
      </c>
      <c r="H118" s="151"/>
      <c r="I118" s="151"/>
      <c r="J118" s="151"/>
      <c r="L118" s="49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89.95</v>
      </c>
      <c r="L119" s="49"/>
      <c r="O119" s="1" t="s">
        <v>141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29694.560000000001</v>
      </c>
      <c r="L120" s="49"/>
      <c r="O120" s="1" t="s">
        <v>142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18907.62</v>
      </c>
      <c r="L121" s="49"/>
      <c r="O121" s="1" t="s">
        <v>143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48602.18</v>
      </c>
      <c r="L122" s="49"/>
      <c r="O122" s="1" t="s">
        <v>144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48602.18</v>
      </c>
      <c r="L123" s="49"/>
      <c r="O123" s="1" t="s">
        <v>145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147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31454.33</v>
      </c>
      <c r="H126" s="151"/>
      <c r="I126" s="151"/>
      <c r="J126" s="151"/>
      <c r="L126" s="49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2258.84</v>
      </c>
      <c r="L127" s="49"/>
      <c r="O127" s="1" t="s">
        <v>149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26609.99</v>
      </c>
      <c r="L128" s="49"/>
      <c r="O128" s="1" t="s">
        <v>150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4844.34</v>
      </c>
      <c r="L129" s="49"/>
      <c r="O129" s="1" t="s">
        <v>151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31454.33</v>
      </c>
      <c r="L130" s="49"/>
      <c r="O130" s="1" t="s">
        <v>152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31454.33</v>
      </c>
      <c r="L131" s="49"/>
      <c r="O131" s="1" t="s">
        <v>153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154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48" t="s">
        <v>44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2</v>
      </c>
      <c r="O144" t="s">
        <v>173</v>
      </c>
    </row>
    <row r="145" spans="1:15" ht="18.75" customHeight="1" outlineLevel="1">
      <c r="A145" s="148" t="s">
        <v>45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48" t="s">
        <v>176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20700</v>
      </c>
      <c r="O146" t="s">
        <v>175</v>
      </c>
    </row>
    <row r="149" spans="1:15" ht="52.5" customHeight="1">
      <c r="A149" s="144" t="s">
        <v>197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3" t="s">
        <v>70</v>
      </c>
      <c r="B154" s="143"/>
      <c r="C154" s="143"/>
      <c r="D154" s="143"/>
      <c r="E154" s="27">
        <f>ПТО!G1</f>
        <v>-4485.17</v>
      </c>
    </row>
    <row r="155" spans="1:15" ht="34.5" customHeight="1">
      <c r="A155" s="145" t="s">
        <v>71</v>
      </c>
      <c r="B155" s="145"/>
      <c r="C155" s="145"/>
      <c r="D155" s="145"/>
      <c r="E155" s="28">
        <f>J13</f>
        <v>47046.960000000006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56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 ИТП( 25,07%).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5415.12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 ИТП( 25,07%).</v>
      </c>
    </row>
    <row r="159" spans="1:15" ht="28.5" customHeight="1">
      <c r="A159" s="140" t="str">
        <f t="shared" si="14"/>
        <v>Замена стоякового автомата.</v>
      </c>
      <c r="B159" s="140"/>
      <c r="C159" s="140"/>
      <c r="D159" s="140"/>
      <c r="E159" s="140"/>
      <c r="F159" s="141">
        <f t="shared" si="15"/>
        <v>1563.12</v>
      </c>
      <c r="G159" s="141"/>
      <c r="H159" s="24" t="str">
        <f t="shared" si="16"/>
        <v>разово</v>
      </c>
      <c r="I159" s="142">
        <f t="shared" si="17"/>
        <v>2</v>
      </c>
      <c r="J159" s="142"/>
      <c r="M159" s="22" t="s">
        <v>75</v>
      </c>
      <c r="N159" s="1" t="str">
        <v>Замена стоякового автомата.</v>
      </c>
    </row>
    <row r="160" spans="1:15" ht="28.5" customHeight="1">
      <c r="A160" s="140" t="str">
        <f t="shared" si="14"/>
        <v>Приобретение и установка железного листа на приямки.</v>
      </c>
      <c r="B160" s="140"/>
      <c r="C160" s="140"/>
      <c r="D160" s="140"/>
      <c r="E160" s="140"/>
      <c r="F160" s="141">
        <f t="shared" si="15"/>
        <v>4800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75</v>
      </c>
      <c r="N160" s="1" t="str">
        <v>Приобретение и установка железного листа на приямки.</v>
      </c>
    </row>
    <row r="161" spans="1:14" ht="28.5" customHeight="1">
      <c r="A161" s="140" t="str">
        <f>IF(N161&gt;0,N161,0)</f>
        <v>Замена вызывной панели системы домофон.</v>
      </c>
      <c r="B161" s="140"/>
      <c r="C161" s="140"/>
      <c r="D161" s="140"/>
      <c r="E161" s="140"/>
      <c r="F161" s="141">
        <f t="shared" si="15"/>
        <v>2740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75</v>
      </c>
      <c r="N161" s="1" t="str">
        <v>Замена вызывной панели системы домофон.</v>
      </c>
    </row>
    <row r="162" spans="1:14" ht="28.5" customHeight="1">
      <c r="A162" s="140" t="str">
        <f t="shared" si="14"/>
        <v>Аварийный ремонт теплообменника ГВС в ИТП.</v>
      </c>
      <c r="B162" s="140"/>
      <c r="C162" s="140"/>
      <c r="D162" s="140"/>
      <c r="E162" s="140"/>
      <c r="F162" s="141">
        <f t="shared" si="15"/>
        <v>19050.400000000001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75</v>
      </c>
      <c r="N162" s="1" t="str">
        <v>Аварийный ремонт теплообменника ГВС в ИТП.</v>
      </c>
    </row>
    <row r="163" spans="1:14" ht="28.5" customHeight="1">
      <c r="A163" s="140" t="str">
        <f t="shared" si="14"/>
        <v>Утепление двери подвального помещения (пеноплекс).</v>
      </c>
      <c r="B163" s="140"/>
      <c r="C163" s="140"/>
      <c r="D163" s="140"/>
      <c r="E163" s="140"/>
      <c r="F163" s="141">
        <f t="shared" si="15"/>
        <v>941.59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75</v>
      </c>
      <c r="N163" s="1" t="str">
        <v>Утепление двери подвального помещения (пеноплекс).</v>
      </c>
    </row>
    <row r="164" spans="1:14" ht="28.5" customHeight="1">
      <c r="A164" s="140" t="str">
        <f t="shared" ref="A164:A187" si="18">IF(N164&gt;0,N164,0)</f>
        <v>Приобретение жесткого диска для системы видеонаблюдения.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14640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75</v>
      </c>
      <c r="N164" s="1" t="str">
        <v>Приобретение жесткого диска для системы видеонаблюдения.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75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75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75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75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75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75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75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75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75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75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75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75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75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75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75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75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75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75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75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75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75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75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75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43" t="s">
        <v>72</v>
      </c>
      <c r="B190" s="143"/>
      <c r="C190" s="143"/>
      <c r="D190" s="143"/>
      <c r="E190" s="27">
        <f>SUM(F158:G187)</f>
        <v>49150.229999999996</v>
      </c>
    </row>
    <row r="191" spans="1:14" ht="51.75" customHeight="1">
      <c r="A191" s="143" t="s">
        <v>73</v>
      </c>
      <c r="B191" s="143"/>
      <c r="C191" s="143"/>
      <c r="D191" s="143"/>
      <c r="E191" s="27">
        <f>E190+E154-E155</f>
        <v>-2381.9000000000087</v>
      </c>
    </row>
    <row r="192" spans="1:14">
      <c r="A192" s="106" t="s">
        <v>177</v>
      </c>
    </row>
    <row r="193" spans="1:10" ht="62.25" customHeight="1">
      <c r="A193" s="168" t="s">
        <v>76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1">
        <f>ПТО!G12</f>
        <v>1200</v>
      </c>
      <c r="I194" s="52" t="s">
        <v>78</v>
      </c>
    </row>
    <row r="195" spans="1:10" ht="18.75" customHeight="1">
      <c r="A195" s="167" t="str">
        <f>ПТО!F13</f>
        <v xml:space="preserve">  -  техническое обслуживание охранной сигнализации</v>
      </c>
      <c r="B195" s="167"/>
      <c r="C195" s="167"/>
      <c r="D195" s="167"/>
      <c r="E195" s="167"/>
      <c r="F195" s="167"/>
      <c r="G195" s="167"/>
      <c r="H195" s="51">
        <f>ПТО!G13</f>
        <v>5450</v>
      </c>
      <c r="I195" s="52" t="s">
        <v>78</v>
      </c>
    </row>
    <row r="196" spans="1:10" ht="35.25" customHeight="1">
      <c r="A196" s="167" t="str">
        <f>ПТО!F14</f>
        <v xml:space="preserve">  -  работы по выбору (решению) общего собрания или совета дома</v>
      </c>
      <c r="B196" s="167"/>
      <c r="C196" s="167"/>
      <c r="D196" s="167"/>
      <c r="E196" s="167"/>
      <c r="F196" s="167"/>
      <c r="G196" s="167"/>
      <c r="H196" s="51">
        <f>ПТО!G14</f>
        <v>42300</v>
      </c>
      <c r="I196" s="52" t="s">
        <v>78</v>
      </c>
    </row>
    <row r="197" spans="1:10" ht="18.75" hidden="1" customHeight="1">
      <c r="A197" s="167">
        <f>ПТО!F15</f>
        <v>0</v>
      </c>
      <c r="B197" s="167"/>
      <c r="C197" s="167"/>
      <c r="D197" s="167"/>
      <c r="E197" s="167"/>
      <c r="F197" s="167"/>
      <c r="G197" s="167"/>
      <c r="H197" s="51">
        <f>ПТО!G15</f>
        <v>0</v>
      </c>
      <c r="I197" s="52" t="s">
        <v>78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1">
        <f>ПТО!G16</f>
        <v>0</v>
      </c>
      <c r="I198" s="54" t="s">
        <v>78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1">
        <f>ПТО!G17</f>
        <v>0</v>
      </c>
      <c r="I199" s="52" t="s">
        <v>78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1">
        <f>ПТО!G18</f>
        <v>0</v>
      </c>
      <c r="I200" s="52" t="s">
        <v>78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1">
        <f>ПТО!G19</f>
        <v>0</v>
      </c>
      <c r="I201" s="52" t="s">
        <v>78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1">
        <f>ПТО!G20</f>
        <v>0</v>
      </c>
      <c r="I202" s="52" t="s">
        <v>78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1">
        <f>ПТО!G21</f>
        <v>0</v>
      </c>
      <c r="I203" s="52" t="s">
        <v>78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1">
        <f>ПТО!G22</f>
        <v>0</v>
      </c>
      <c r="I204" s="52" t="s">
        <v>78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1">
        <f>ПТО!G23</f>
        <v>0</v>
      </c>
      <c r="I205" s="52" t="s">
        <v>78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1">
        <f>ПТО!G24</f>
        <v>0</v>
      </c>
      <c r="I206" s="52" t="s">
        <v>78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1">
        <f>ПТО!G25</f>
        <v>0</v>
      </c>
      <c r="I207" s="52" t="s">
        <v>78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1">
        <f>ПТО!G26</f>
        <v>0</v>
      </c>
      <c r="I208" s="52" t="s">
        <v>78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1">
        <f>ПТО!G27</f>
        <v>0</v>
      </c>
      <c r="I209" s="52" t="s">
        <v>78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1">
        <f>ПТО!G28</f>
        <v>0</v>
      </c>
      <c r="I210" s="52" t="s">
        <v>78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1">
        <f>ПТО!G29</f>
        <v>0</v>
      </c>
      <c r="I211" s="52" t="s">
        <v>78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1">
        <f>ПТО!G30</f>
        <v>0</v>
      </c>
      <c r="I212" s="52" t="s">
        <v>78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48950</v>
      </c>
      <c r="I214" s="58" t="s">
        <v>80</v>
      </c>
    </row>
  </sheetData>
  <sheetProtection algorithmName="SHA-512" hashValue="SjcZRcZc+6dc1PORnrhicBgameV3z9DbWP4+kX9ysYGYPTeKhrBn2u2f3NYt84sMk+nnvQxZaoBoOR+4vI0sAA==" saltValue="1gV1NFJvWHfy+oAMKHb2t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A56" sqref="A56:A5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56</v>
      </c>
      <c r="C1" s="35" t="s">
        <v>21</v>
      </c>
      <c r="D1" s="35" t="s">
        <v>20</v>
      </c>
      <c r="E1" s="34"/>
      <c r="F1" s="103" t="s">
        <v>70</v>
      </c>
      <c r="G1" s="127">
        <f>-4485.17</f>
        <v>-4485.17</v>
      </c>
    </row>
    <row r="2" spans="1:12" ht="18.75" customHeight="1">
      <c r="A2" s="139" t="s">
        <v>194</v>
      </c>
      <c r="B2" s="124" t="s">
        <v>182</v>
      </c>
      <c r="C2" s="123">
        <v>12</v>
      </c>
      <c r="D2" s="125">
        <v>5415.12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179</v>
      </c>
      <c r="B3" s="124" t="s">
        <v>183</v>
      </c>
      <c r="C3" s="123">
        <v>2</v>
      </c>
      <c r="D3" s="132">
        <v>1563.12</v>
      </c>
      <c r="E3" s="131" t="s">
        <v>189</v>
      </c>
      <c r="F3" s="30"/>
      <c r="G3" s="30"/>
      <c r="L3" s="33" t="str">
        <f t="shared" si="0"/>
        <v>ТР</v>
      </c>
    </row>
    <row r="4" spans="1:12" ht="18.75" customHeight="1">
      <c r="A4" s="122" t="s">
        <v>180</v>
      </c>
      <c r="B4" s="121" t="s">
        <v>183</v>
      </c>
      <c r="C4" s="121">
        <v>1</v>
      </c>
      <c r="D4" s="125">
        <v>4800</v>
      </c>
      <c r="E4" s="126" t="s">
        <v>184</v>
      </c>
      <c r="F4" s="30"/>
      <c r="G4" s="30"/>
      <c r="L4" s="33" t="str">
        <f t="shared" si="0"/>
        <v>ТР</v>
      </c>
    </row>
    <row r="5" spans="1:12" ht="18.75" customHeight="1">
      <c r="A5" s="128" t="s">
        <v>181</v>
      </c>
      <c r="B5" s="129" t="s">
        <v>183</v>
      </c>
      <c r="C5" s="129">
        <v>1</v>
      </c>
      <c r="D5" s="130">
        <v>2740</v>
      </c>
      <c r="E5" s="131" t="s">
        <v>188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185</v>
      </c>
      <c r="B6" s="133" t="s">
        <v>183</v>
      </c>
      <c r="C6" s="43">
        <v>1</v>
      </c>
      <c r="D6" s="48">
        <v>19050.400000000001</v>
      </c>
      <c r="E6" s="46" t="s">
        <v>186</v>
      </c>
      <c r="F6" s="46"/>
      <c r="G6" s="46"/>
      <c r="K6" s="48"/>
      <c r="L6" s="33" t="str">
        <f t="shared" si="0"/>
        <v>ТР</v>
      </c>
    </row>
    <row r="7" spans="1:12" ht="18.75" customHeight="1">
      <c r="A7" s="134" t="s">
        <v>190</v>
      </c>
      <c r="B7" s="135" t="s">
        <v>183</v>
      </c>
      <c r="C7" s="45">
        <v>1</v>
      </c>
      <c r="D7" s="48">
        <v>941.59</v>
      </c>
      <c r="E7" s="134" t="s">
        <v>191</v>
      </c>
      <c r="F7" s="47"/>
      <c r="G7" s="47"/>
      <c r="K7" s="48"/>
      <c r="L7" s="33" t="str">
        <f t="shared" si="0"/>
        <v>ТР</v>
      </c>
    </row>
    <row r="8" spans="1:12" ht="18.75" customHeight="1">
      <c r="A8" s="136" t="s">
        <v>192</v>
      </c>
      <c r="B8" s="137" t="s">
        <v>183</v>
      </c>
      <c r="C8" s="43">
        <v>1</v>
      </c>
      <c r="D8" s="44">
        <v>14640</v>
      </c>
      <c r="E8" s="138" t="s">
        <v>193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195</v>
      </c>
      <c r="G13" s="115">
        <v>5450</v>
      </c>
      <c r="L13" s="33">
        <f t="shared" si="0"/>
        <v>0</v>
      </c>
    </row>
    <row r="14" spans="1:12" ht="31.5">
      <c r="A14" s="30"/>
      <c r="F14" s="114" t="s">
        <v>196</v>
      </c>
      <c r="G14" s="115">
        <v>42300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43365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43365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199</v>
      </c>
      <c r="B40" s="38">
        <v>68184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68184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198</v>
      </c>
      <c r="B41" s="38">
        <v>29182.799999999999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29182.799999999999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16364.16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16364.16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6954.72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6954.72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30682.799999999999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30682.799999999999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anrGja5Xu2Uq7xdycWyLYZYYNHD3XwiJMuMNYyQw0LBH91uyBmD5voJNc6YrtKAD9AZ0i3dydgshSkiBwfaJgg==" saltValue="j5GmDIX8+lthp6aHZaZO6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56" sqref="A56:A5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187</v>
      </c>
      <c r="F1" s="62">
        <v>1136.4000000000001</v>
      </c>
    </row>
    <row r="2" spans="1:10" ht="15.75" customHeight="1">
      <c r="A2" s="72" t="s">
        <v>85</v>
      </c>
      <c r="B2" s="74" t="s">
        <v>2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3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4</v>
      </c>
      <c r="C4" s="85">
        <v>64613.9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5</v>
      </c>
      <c r="C5" s="81">
        <f>SUM(C6:C8)</f>
        <v>252409.97000000003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6</v>
      </c>
      <c r="C6" s="85">
        <v>205363.01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7</v>
      </c>
      <c r="C7" s="85">
        <f>F1*3.45*12</f>
        <v>47046.960000000006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8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9</v>
      </c>
      <c r="C9" s="81">
        <f>SUM(C10:C14)</f>
        <v>183752.68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10</v>
      </c>
      <c r="C10" s="85">
        <v>183752.68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11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12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13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14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15</v>
      </c>
      <c r="C15" s="81">
        <f>C9</f>
        <v>183752.68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16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17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18</v>
      </c>
      <c r="C18" s="81">
        <f>IF(C16&gt;0,0,IF(C4&gt;0,C4+C5-C9,C5-C2-C9))</f>
        <v>133271.19000000006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2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107</v>
      </c>
      <c r="B26" s="77" t="s">
        <v>3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108</v>
      </c>
      <c r="B27" s="77" t="s">
        <v>4</v>
      </c>
      <c r="C27" s="88">
        <v>101129.24</v>
      </c>
      <c r="D27" s="83" t="s">
        <v>59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109</v>
      </c>
      <c r="B28" s="77" t="s">
        <v>16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110</v>
      </c>
      <c r="B29" s="77" t="s">
        <v>17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111</v>
      </c>
      <c r="B30" s="77" t="s">
        <v>18</v>
      </c>
      <c r="C30" s="88">
        <v>153785.65</v>
      </c>
      <c r="D30" s="83" t="s">
        <v>65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20059.96</v>
      </c>
      <c r="F37" s="96" t="s">
        <v>170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18319.599999999999</v>
      </c>
      <c r="D38" s="96" t="s">
        <v>168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14490.24</v>
      </c>
      <c r="D39" s="96" t="s">
        <v>169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5569.7199999999993</v>
      </c>
      <c r="D40" s="82" t="s">
        <v>58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20059.96</v>
      </c>
      <c r="D41" s="82" t="s">
        <v>58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20059.96</v>
      </c>
      <c r="D42" s="82" t="s">
        <v>58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50883.9</v>
      </c>
      <c r="F45" s="96" t="s">
        <v>170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3654.14</v>
      </c>
      <c r="D46" s="96" t="s">
        <v>171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42666.29</v>
      </c>
      <c r="D47" s="96" t="s">
        <v>169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8217.61</v>
      </c>
      <c r="D48" s="82" t="s">
        <v>58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50883.9</v>
      </c>
      <c r="D49" s="82" t="s">
        <v>58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50883.9</v>
      </c>
      <c r="D50" s="82" t="s">
        <v>58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88211.37</v>
      </c>
      <c r="F53" s="96" t="s">
        <v>170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5912.29</v>
      </c>
      <c r="D54" s="96" t="s">
        <v>171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73094.25</v>
      </c>
      <c r="D55" s="96" t="s">
        <v>169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15117.119999999995</v>
      </c>
      <c r="D56" s="82" t="s">
        <v>58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88211.37</v>
      </c>
      <c r="D57" s="82" t="s">
        <v>58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88211.37</v>
      </c>
      <c r="D58" s="82" t="s">
        <v>58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48602.18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89.95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29694.560000000001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18907.62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48602.18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48602.18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31454.33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2258.84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26609.99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4844.34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31454.33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31454.33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56" sqref="A56:A5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7">
        <v>2</v>
      </c>
      <c r="D2" s="109" t="s">
        <v>66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7">
        <v>1</v>
      </c>
      <c r="D3" s="109" t="s">
        <v>66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8">
        <v>20700</v>
      </c>
      <c r="D4" s="109" t="s">
        <v>66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2020-03-19T03:48:36Z</dcterms:modified>
</cp:coreProperties>
</file>