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D3" i="2" l="1"/>
  <c r="C7" i="3"/>
  <c r="D9" i="2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3" i="1"/>
  <c r="A119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9" i="1"/>
  <c r="A96" i="1"/>
  <c r="G94" i="1"/>
  <c r="D94" i="1"/>
  <c r="A94" i="1"/>
  <c r="K94" i="1"/>
  <c r="A141" i="1" l="1"/>
  <c r="F134" i="1"/>
  <c r="A100" i="1"/>
  <c r="A95" i="1"/>
  <c r="A118" i="1"/>
  <c r="A122" i="1"/>
  <c r="A137" i="1"/>
  <c r="A121" i="1"/>
  <c r="A125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1" i="1" l="1"/>
  <c r="F177" i="1"/>
  <c r="F167" i="1"/>
  <c r="F179" i="1"/>
  <c r="H165" i="1"/>
  <c r="H170" i="1"/>
  <c r="H186" i="1"/>
  <c r="H177" i="1"/>
  <c r="H179" i="1"/>
  <c r="F171" i="1"/>
  <c r="H167" i="1"/>
  <c r="F170" i="1"/>
  <c r="F165" i="1"/>
  <c r="F186" i="1"/>
  <c r="F178" i="1"/>
  <c r="H178" i="1"/>
  <c r="F181" i="1"/>
  <c r="H172" i="1"/>
  <c r="H184" i="1"/>
  <c r="F176" i="1"/>
  <c r="H166" i="1"/>
  <c r="F175" i="1"/>
  <c r="F187" i="1"/>
  <c r="F172" i="1"/>
  <c r="H164" i="1"/>
  <c r="H168" i="1"/>
  <c r="F173" i="1"/>
  <c r="H176" i="1"/>
  <c r="H173" i="1"/>
  <c r="F168" i="1"/>
  <c r="F184" i="1"/>
  <c r="F180" i="1"/>
  <c r="F185" i="1"/>
  <c r="H185" i="1"/>
  <c r="F164" i="1"/>
  <c r="F182" i="1"/>
  <c r="H169" i="1"/>
  <c r="F169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<sst xmlns="http://schemas.openxmlformats.org/spreadsheetml/2006/main" count="556" uniqueCount="205">
  <si>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</si>
  <si>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</si>
  <si>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</si>
  <si>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</si>
  <si>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</si>
  <si>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</si>
  <si>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</si>
  <si>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</si>
  <si>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</si>
  <si>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</si>
  <si>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</si>
  <si>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</si>
  <si>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</si>
  <si>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</si>
  <si>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</si>
  <si>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</si>
  <si>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</si>
  <si>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</si>
  <si>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</si>
  <si>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</si>
  <si>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</si>
  <si>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</si>
  <si>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</si>
  <si>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</si>
  <si>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</si>
  <si>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</si>
  <si>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</si>
  <si>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</si>
  <si>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</si>
  <si>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</si>
  <si>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</si>
  <si>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</si>
  <si>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</si>
  <si>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</si>
  <si>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</si>
  <si>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</si>
  <si>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</si>
  <si>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</si>
  <si>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</si>
  <si>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</si>
  <si>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</si>
  <si>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</si>
  <si>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</si>
  <si>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</si>
  <si>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</si>
  <si>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</si>
  <si>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</si>
  <si>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</si>
  <si>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</si>
  <si>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</si>
  <si>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</si>
  <si>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</si>
  <si>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</si>
  <si>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</si>
  <si>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</si>
  <si>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</si>
  <si>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</si>
  <si>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</si>
  <si>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</si>
  <si>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</si>
  <si>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</si>
  <si>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</si>
  <si>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</si>
  <si>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</si>
  <si>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</si>
  <si>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</si>
  <si>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</si>
  <si>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</si>
  <si>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</si>
  <si>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</si>
  <si>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</si>
  <si>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</si>
  <si>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</si>
  <si>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</si>
  <si>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</si>
  <si>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</si>
  <si>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</si>
  <si>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</si>
  <si>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</si>
  <si>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</si>
  <si>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</si>
  <si>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</si>
  <si>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</si>
  <si>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</si>
  <si>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</si>
  <si>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</si>
  <si>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</si>
  <si>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</si>
  <si>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</si>
  <si>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</si>
  <si>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</si>
  <si>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</si>
  <si>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</si>
  <si>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</si>
  <si>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</si>
  <si>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</si>
  <si>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</si>
  <si>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</si>
  <si>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</si>
  <si>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</si>
  <si>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</si>
  <si>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</si>
  <si>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</si>
  <si>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</si>
  <si>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</si>
  <si>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</si>
  <si>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</si>
  <si>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</si>
  <si>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</si>
  <si>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</si>
  <si>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</si>
  <si>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</si>
  <si>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</si>
  <si>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</si>
  <si>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</si>
  <si>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</si>
  <si>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</si>
  <si>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</si>
  <si>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</si>
  <si>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</si>
  <si>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</si>
  <si>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</si>
  <si>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</si>
  <si>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</si>
  <si>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</si>
  <si>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</si>
  <si>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</si>
  <si>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</si>
  <si>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</si>
  <si>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</si>
  <si>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</si>
  <si>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</si>
  <si>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</si>
  <si>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</si>
  <si>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</si>
  <si>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</si>
  <si>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</si>
  <si>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</si>
  <si>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</si>
  <si>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</si>
  <si>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</si>
  <si>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</si>
  <si>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</si>
  <si>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</si>
  <si>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</si>
  <si>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</si>
  <si>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</si>
  <si>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</si>
  <si>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</si>
  <si>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</si>
  <si>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</si>
  <si>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</si>
  <si>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</si>
  <si>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</si>
  <si>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</si>
  <si>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</si>
  <si>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</si>
  <si>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</si>
  <si>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</si>
  <si>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</si>
  <si>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</si>
  <si>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</si>
  <si>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</si>
  <si>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</si>
  <si>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</si>
  <si>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</si>
  <si>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</si>
  <si>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</si>
  <si>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</si>
  <si>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</si>
  <si>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</si>
  <si>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</si>
  <si>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</si>
  <si>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</si>
  <si>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</si>
  <si>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</si>
  <si>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</si>
  <si>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</si>
  <si>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</si>
  <si>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</si>
  <si>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</si>
  <si>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</si>
  <si>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157/2</t>
  </si>
  <si>
    <t>Техническое обслуживание системы видеонаблюдения.</t>
  </si>
  <si>
    <t>Техническое обслуживание охранной сигнализации.</t>
  </si>
  <si>
    <t>Работа промышленных альпинистов по очистке элементов кровли.</t>
  </si>
  <si>
    <t>Монтаж системы охранной сигнализации.</t>
  </si>
  <si>
    <t>Ремонт стояка отопления (кв. №21).</t>
  </si>
  <si>
    <t>Ремонт подъезда (1 этаж).</t>
  </si>
  <si>
    <t>ежегодно</t>
  </si>
  <si>
    <t>ежемесячно</t>
  </si>
  <si>
    <t>разово</t>
  </si>
  <si>
    <t>АВР 02/19 от 21.02.2019, Счет от 25.12.2018</t>
  </si>
  <si>
    <t>АВР 03/19 от 21.02.2019, Решение, смета, счет №7588от 18.12.2018</t>
  </si>
  <si>
    <t>АВР 04/19 от 15.02.2019</t>
  </si>
  <si>
    <t>АВР 04/19 от 24.05.2019, Счет № 29 от 29.04.2019, смета</t>
  </si>
  <si>
    <t>площадь дома</t>
  </si>
  <si>
    <t>Ремонт электрической части котла.</t>
  </si>
  <si>
    <t>АВР от 05.12.2019, счета №4705 от 28.08.2019, 4576 от 23.08.2019, 4476 от 20.08.2019</t>
  </si>
  <si>
    <t>с 21.02.2019</t>
  </si>
  <si>
    <t xml:space="preserve">  -  техническое обслуживание охранной сигнализации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</si>
  <si>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</si>
  <si>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</si>
  <si>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ремонт подъезда</t>
  </si>
  <si>
    <t>Отчет об исполнении договора управления многоквартирного дома 
Байкальская, 157/2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</si>
</sst>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>
      <alignment vertical="center"/>
    </xf>
    <xf numFmtId="0" fontId="18" fillId="0" borderId="0" xfId="5" applyFont="1" applyFill="1" applyBorder="1"/>
    <xf numFmtId="1" fontId="4" fillId="0" borderId="0" xfId="5" applyNumberForma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4" fillId="0" borderId="0" xfId="5" applyFill="1" applyBorder="1" applyAlignment="1"/>
    <xf numFmtId="0" fontId="4" fillId="0" borderId="0" xfId="5" applyFill="1" applyBorder="1"/>
    <xf numFmtId="4" fontId="18" fillId="0" borderId="0" xfId="5" applyNumberFormat="1" applyFont="1" applyFill="1" applyBorder="1" applyAlignment="1">
      <alignment horizontal="left" vertical="center"/>
    </xf>
    <xf numFmtId="4" fontId="18" fillId="0" borderId="0" xfId="5" applyNumberFormat="1" applyFont="1" applyFill="1" applyBorder="1" applyAlignment="1"/>
    <xf numFmtId="1" fontId="18" fillId="0" borderId="0" xfId="5" applyNumberFormat="1" applyFont="1" applyFill="1" applyBorder="1" applyAlignment="1">
      <alignment horizontal="center"/>
    </xf>
    <xf numFmtId="0" fontId="18" fillId="0" borderId="0" xfId="5" applyFont="1" applyFill="1" applyBorder="1" applyAlignment="1"/>
    <xf numFmtId="0" fontId="4" fillId="0" borderId="0" xfId="5" applyFill="1" applyBorder="1" applyAlignment="1">
      <alignment horizontal="center"/>
    </xf>
    <xf numFmtId="4" fontId="4" fillId="0" borderId="0" xfId="5" applyNumberFormat="1" applyFill="1" applyBorder="1" applyAlignment="1"/>
    <xf numFmtId="0" fontId="3" fillId="0" borderId="0" xfId="4" applyFont="1" applyFill="1" applyBorder="1" applyAlignment="1">
      <alignment horizontal="center"/>
    </xf>
    <xf numFmtId="0" fontId="5" fillId="0" borderId="0" xfId="4" applyFill="1" applyBorder="1" applyAlignment="1">
      <alignment horizontal="center"/>
    </xf>
    <xf numFmtId="0" fontId="0" fillId="0" borderId="0" xfId="0" applyFill="1"/>
    <xf numFmtId="0" fontId="1" fillId="0" borderId="0" xfId="5" applyFont="1" applyFill="1" applyBorder="1"/>
    <xf numFmtId="0" fontId="1" fillId="0" borderId="0" xfId="5" applyFont="1" applyFill="1" applyBorder="1" applyAlignment="1"/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59" t="s">
        <v>182</v>
      </c>
      <c r="B2" s="159"/>
      <c r="C2" s="159"/>
      <c r="D2" s="159"/>
      <c r="E2" s="159"/>
      <c r="F2" s="159"/>
      <c r="G2" s="159"/>
      <c r="H2" s="159"/>
      <c r="I2" s="159"/>
      <c r="J2" s="15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43466</v>
      </c>
      <c r="K4" s="108"/>
      <c r="L4" s="108"/>
      <c r="M4" s="108"/>
      <c r="N4" s="108"/>
    </row>
    <row r="5" spans="1:18">
      <c r="A5" s="1" t="s">
        <v>1</v>
      </c>
      <c r="E5" s="116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08"/>
      <c r="L8" s="160"/>
      <c r="M8" s="108"/>
      <c r="N8" s="108"/>
      <c r="O8" s="69" t="s">
        <v>87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08"/>
      <c r="L9" s="160"/>
      <c r="M9" s="108"/>
      <c r="N9" s="108"/>
      <c r="O9" s="69" t="s">
        <v>88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195572.38</v>
      </c>
      <c r="K10" s="108"/>
      <c r="L10" s="160"/>
      <c r="M10" s="108"/>
      <c r="N10" s="108"/>
      <c r="O10" s="69" t="s">
        <v>89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936614.88</v>
      </c>
      <c r="K11" s="108"/>
      <c r="L11" s="160"/>
      <c r="M11" s="108"/>
      <c r="N11" s="108"/>
      <c r="O11" s="69" t="s">
        <v>90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716840.88</v>
      </c>
      <c r="K12" s="108"/>
      <c r="L12" s="160"/>
      <c r="M12" s="108"/>
      <c r="N12" s="108"/>
      <c r="O12" s="69" t="s">
        <v>91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219774</v>
      </c>
      <c r="K13" s="108"/>
      <c r="L13" s="160"/>
      <c r="M13" s="108"/>
      <c r="N13" s="108"/>
      <c r="O13" s="69" t="s">
        <v>92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08"/>
      <c r="L14" s="160"/>
      <c r="M14" s="108"/>
      <c r="N14" s="108"/>
      <c r="O14" s="69" t="s">
        <v>93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961758.51</v>
      </c>
      <c r="K15" s="108"/>
      <c r="L15" s="160"/>
      <c r="M15" s="108"/>
      <c r="N15" s="108"/>
      <c r="O15" s="69" t="s">
        <v>94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961758.51</v>
      </c>
      <c r="K16" s="108"/>
      <c r="L16" s="160"/>
      <c r="M16" s="108"/>
      <c r="N16" s="108"/>
      <c r="O16" s="69" t="s">
        <v>95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08"/>
      <c r="L17" s="160"/>
      <c r="M17" s="108"/>
      <c r="N17" s="108"/>
      <c r="O17" s="69" t="s">
        <v>96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08"/>
      <c r="L18" s="160"/>
      <c r="M18" s="108"/>
      <c r="N18" s="108"/>
      <c r="O18" s="69" t="s">
        <v>97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08"/>
      <c r="L19" s="160"/>
      <c r="M19" s="108"/>
      <c r="N19" s="108"/>
      <c r="O19" s="69" t="s">
        <v>98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08"/>
      <c r="L20" s="160"/>
      <c r="M20" s="108"/>
      <c r="N20" s="108"/>
      <c r="O20" s="69" t="s">
        <v>99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961758.51</v>
      </c>
      <c r="K21" s="108"/>
      <c r="L21" s="160"/>
      <c r="M21" s="108"/>
      <c r="N21" s="108"/>
      <c r="O21" s="69" t="s">
        <v>100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08"/>
      <c r="L22" s="160"/>
      <c r="M22" s="108"/>
      <c r="N22" s="108"/>
      <c r="O22" s="69" t="s">
        <v>101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08"/>
      <c r="L23" s="160"/>
      <c r="M23" s="108"/>
      <c r="N23" s="108"/>
      <c r="O23" s="69" t="s">
        <v>102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170428.75</v>
      </c>
      <c r="K24" s="108"/>
      <c r="L24" s="160"/>
      <c r="M24" s="108"/>
      <c r="N24" s="108"/>
      <c r="O24" s="69" t="s">
        <v>103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08"/>
      <c r="L27" s="16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254937.84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8"/>
      <c r="L28" s="16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Работы по содержанию лифта (лифтов)</v>
      </c>
      <c r="B29" s="137"/>
      <c r="C29" s="137"/>
      <c r="D29" s="137"/>
      <c r="E29" s="137"/>
      <c r="F29" s="138">
        <f>VLOOKUP(A29,ПТО!$A$39:$D$53,2,FALSE)</f>
        <v>54064.44</v>
      </c>
      <c r="G29" s="138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8"/>
      <c r="L29" s="161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66811.320000000007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8"/>
      <c r="L30" s="16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52745.760000000002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8"/>
      <c r="L31" s="16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8"/>
      <c r="L32" s="161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14065.56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8"/>
      <c r="L33" s="16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89667.839999999997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8"/>
      <c r="L34" s="16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7"/>
      <c r="C35" s="137"/>
      <c r="D35" s="137"/>
      <c r="E35" s="137"/>
      <c r="F35" s="138">
        <f>VLOOKUP(A35,ПТО!$A$39:$D$53,2,FALSE)</f>
        <v>175379.64</v>
      </c>
      <c r="G35" s="138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08"/>
      <c r="L35" s="161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38" t="e">
        <f>VLOOKUP(A36,ПТО!$A$39:$D$53,2,FALSE)</f>
        <v>#N/A</v>
      </c>
      <c r="G36" s="138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08"/>
      <c r="L36" s="161"/>
      <c r="M36" s="115"/>
      <c r="N36" s="108"/>
      <c r="O36" s="23">
        <f t="shared" si="1"/>
        <v>0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8"/>
      <c r="L37" s="161"/>
      <c r="M37" s="115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8"/>
      <c r="L38" s="161"/>
      <c r="M38" s="115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8"/>
      <c r="L39" s="161"/>
      <c r="M39" s="115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8"/>
      <c r="L40" s="161"/>
      <c r="M40" s="115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8"/>
      <c r="L41" s="161"/>
      <c r="M41" s="115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8"/>
      <c r="L42" s="161"/>
      <c r="M42" s="115"/>
      <c r="N42" s="108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лифтов.</v>
      </c>
      <c r="B43" s="137"/>
      <c r="C43" s="137"/>
      <c r="D43" s="137"/>
      <c r="E43" s="137"/>
      <c r="F43" s="138">
        <f>VLOOKUP(A43,ПТО!$A$2:$D$31,4,FALSE)</f>
        <v>16200</v>
      </c>
      <c r="G43" s="138"/>
      <c r="H43" s="19" t="str">
        <f>VLOOKUP(A43,ПТО!$A$2:$D$31,2,FALSE)</f>
        <v>ежегодно</v>
      </c>
      <c r="I43" s="139">
        <f>VLOOKUP(A43,ПТО!$A$2:$D$31,3,FALSE)</f>
        <v>2</v>
      </c>
      <c r="J43" s="139"/>
      <c r="K43" s="108"/>
      <c r="L43" s="161"/>
      <c r="M43" s="115"/>
      <c r="N43" s="108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37" t="str">
        <f>ПТО!A3</f>
        <v>Техническое обслуживание системы видеонаблюдения.</v>
      </c>
      <c r="B44" s="137"/>
      <c r="C44" s="137"/>
      <c r="D44" s="137"/>
      <c r="E44" s="137"/>
      <c r="F44" s="138">
        <f>VLOOKUP(A44,ПТО!$A$2:$D$31,4,FALSE)</f>
        <v>26400</v>
      </c>
      <c r="G44" s="138"/>
      <c r="H44" s="25" t="str">
        <f>VLOOKUP(A44,ПТО!$A$2:$D$31,2,FALSE)</f>
        <v>ежемесячно</v>
      </c>
      <c r="I44" s="139">
        <f>VLOOKUP(A44,ПТО!$A$2:$D$31,3,FALSE)</f>
        <v>12</v>
      </c>
      <c r="J44" s="139"/>
      <c r="K44" s="108"/>
      <c r="L44" s="161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7" t="str">
        <f>ПТО!A4</f>
        <v>Техническое обслуживание охранной сигнализации.</v>
      </c>
      <c r="B45" s="137"/>
      <c r="C45" s="137"/>
      <c r="D45" s="137"/>
      <c r="E45" s="137"/>
      <c r="F45" s="138">
        <f>VLOOKUP(A45,ПТО!$A$2:$D$31,4,FALSE)</f>
        <v>12729</v>
      </c>
      <c r="G45" s="138"/>
      <c r="H45" s="25" t="str">
        <f>VLOOKUP(A45,ПТО!$A$2:$D$31,2,FALSE)</f>
        <v>ежемесячно</v>
      </c>
      <c r="I45" s="139">
        <f>VLOOKUP(A45,ПТО!$A$2:$D$31,3,FALSE)</f>
        <v>10</v>
      </c>
      <c r="J45" s="139"/>
      <c r="K45" s="108"/>
      <c r="L45" s="161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37" t="str">
        <f>ПТО!A5</f>
        <v>Работа промышленных альпинистов по очистке элементов кровли.</v>
      </c>
      <c r="B46" s="137"/>
      <c r="C46" s="137"/>
      <c r="D46" s="137"/>
      <c r="E46" s="137"/>
      <c r="F46" s="138">
        <f>VLOOKUP(A46,ПТО!$A$2:$D$31,4,FALSE)</f>
        <v>15800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08"/>
      <c r="L46" s="161"/>
      <c r="M46" s="115"/>
      <c r="N46" s="108"/>
      <c r="O46" s="23" t="str">
        <f t="shared" si="1"/>
        <v>Работа промышленных альпинистов по очистке элементов кровли.</v>
      </c>
      <c r="R46" s="22" t="s">
        <v>76</v>
      </c>
    </row>
    <row r="47" spans="1:18" ht="51" customHeight="1" outlineLevel="1">
      <c r="A47" s="137" t="str">
        <f>ПТО!A6</f>
        <v>Монтаж системы охранной сигнализации.</v>
      </c>
      <c r="B47" s="137"/>
      <c r="C47" s="137"/>
      <c r="D47" s="137"/>
      <c r="E47" s="137"/>
      <c r="F47" s="138">
        <f>VLOOKUP(A47,ПТО!$A$2:$D$31,4,FALSE)</f>
        <v>11860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08"/>
      <c r="L47" s="161"/>
      <c r="M47" s="115"/>
      <c r="N47" s="108"/>
      <c r="O47" s="23" t="str">
        <f t="shared" si="1"/>
        <v>Монтаж системы охранной сигнализации.</v>
      </c>
      <c r="R47" s="22" t="s">
        <v>76</v>
      </c>
    </row>
    <row r="48" spans="1:18" ht="51" customHeight="1" outlineLevel="1">
      <c r="A48" s="137" t="str">
        <f>ПТО!A7</f>
        <v>Ремонт стояка отопления (кв. №21).</v>
      </c>
      <c r="B48" s="137"/>
      <c r="C48" s="137"/>
      <c r="D48" s="137"/>
      <c r="E48" s="137"/>
      <c r="F48" s="138">
        <f>VLOOKUP(A48,ПТО!$A$2:$D$31,4,FALSE)</f>
        <v>2331.1999999999998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08"/>
      <c r="L48" s="161"/>
      <c r="M48" s="115"/>
      <c r="N48" s="108"/>
      <c r="O48" s="23" t="str">
        <f t="shared" si="1"/>
        <v>Ремонт стояка отопления (кв. №21).</v>
      </c>
      <c r="R48" s="22" t="s">
        <v>76</v>
      </c>
    </row>
    <row r="49" spans="1:18" ht="51" customHeight="1" outlineLevel="1">
      <c r="A49" s="137" t="str">
        <f>ПТО!A8</f>
        <v>Ремонт подъезда (1 этаж).</v>
      </c>
      <c r="B49" s="137"/>
      <c r="C49" s="137"/>
      <c r="D49" s="137"/>
      <c r="E49" s="137"/>
      <c r="F49" s="138">
        <f>VLOOKUP(A49,ПТО!$A$2:$D$31,4,FALSE)</f>
        <v>59627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08"/>
      <c r="L49" s="161"/>
      <c r="M49" s="115"/>
      <c r="N49" s="108"/>
      <c r="O49" s="23" t="str">
        <f t="shared" si="1"/>
        <v>Ремонт подъезда (1 этаж).</v>
      </c>
      <c r="R49" s="22" t="s">
        <v>76</v>
      </c>
    </row>
    <row r="50" spans="1:18" ht="51" customHeight="1" outlineLevel="1">
      <c r="A50" s="137" t="str">
        <f>ПТО!A9</f>
        <v>Ремонт электрической части котла.</v>
      </c>
      <c r="B50" s="137"/>
      <c r="C50" s="137"/>
      <c r="D50" s="137"/>
      <c r="E50" s="137"/>
      <c r="F50" s="138">
        <f>VLOOKUP(A50,ПТО!$A$2:$D$31,4,FALSE)</f>
        <v>13425</v>
      </c>
      <c r="G50" s="138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08"/>
      <c r="L50" s="161"/>
      <c r="M50" s="115"/>
      <c r="N50" s="108"/>
      <c r="O50" s="23" t="str">
        <f t="shared" si="1"/>
        <v>Ремонт электрической части котла.</v>
      </c>
      <c r="R50" s="22" t="s">
        <v>76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08"/>
      <c r="L51" s="161"/>
      <c r="M51" s="115"/>
      <c r="N51" s="108"/>
      <c r="O51" s="23">
        <f t="shared" si="1"/>
        <v>0</v>
      </c>
      <c r="R51" s="22" t="s">
        <v>76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08"/>
      <c r="L52" s="161"/>
      <c r="M52" s="115"/>
      <c r="N52" s="108"/>
      <c r="O52" s="23">
        <f t="shared" si="1"/>
        <v>0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08"/>
      <c r="L53" s="161"/>
      <c r="M53" s="115"/>
      <c r="N53" s="108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08"/>
      <c r="L54" s="161"/>
      <c r="M54" s="115"/>
      <c r="N54" s="108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08"/>
      <c r="L55" s="161"/>
      <c r="M55" s="115"/>
      <c r="N55" s="108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08"/>
      <c r="L56" s="161"/>
      <c r="M56" s="115"/>
      <c r="N56" s="108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08"/>
      <c r="L57" s="161"/>
      <c r="M57" s="115"/>
      <c r="N57" s="108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08"/>
      <c r="L58" s="161"/>
      <c r="M58" s="115"/>
      <c r="N58" s="108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08"/>
      <c r="L59" s="161"/>
      <c r="M59" s="115"/>
      <c r="N59" s="108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8"/>
      <c r="L60" s="161"/>
      <c r="M60" s="115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8"/>
      <c r="L61" s="161"/>
      <c r="M61" s="115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8"/>
      <c r="L62" s="161"/>
      <c r="M62" s="115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8"/>
      <c r="L63" s="161"/>
      <c r="M63" s="115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8"/>
      <c r="L64" s="161"/>
      <c r="M64" s="115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8"/>
      <c r="L65" s="161"/>
      <c r="M65" s="115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8"/>
      <c r="L66" s="161"/>
      <c r="M66" s="115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8"/>
      <c r="L67" s="161"/>
      <c r="M67" s="115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8"/>
      <c r="L68" s="161"/>
      <c r="M68" s="115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8"/>
      <c r="L69" s="161"/>
      <c r="M69" s="115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8"/>
      <c r="L70" s="161"/>
      <c r="M70" s="115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5"/>
      <c r="L71" s="161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8"/>
      <c r="L72" s="161"/>
      <c r="M72" s="115"/>
      <c r="N72" s="108"/>
      <c r="O72" s="23">
        <f t="shared" si="1"/>
        <v>0</v>
      </c>
      <c r="R72" s="22" t="s">
        <v>76</v>
      </c>
    </row>
    <row r="73" spans="1:16384">
      <c r="A73" s="103" t="s">
        <v>179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8"/>
      <c r="L75" s="144"/>
      <c r="M75" s="108"/>
      <c r="N75" s="108"/>
      <c r="O75" s="69" t="s">
        <v>104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8"/>
      <c r="L76" s="144"/>
      <c r="M76" s="108"/>
      <c r="N76" s="108"/>
      <c r="O76" s="69" t="s">
        <v>105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8"/>
      <c r="L77" s="144"/>
      <c r="M77" s="108"/>
      <c r="N77" s="108"/>
      <c r="O77" s="69" t="s">
        <v>106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6">
        <f>VLOOKUP(O78,АО,3,FALSE)</f>
        <v>0</v>
      </c>
      <c r="K78" s="108"/>
      <c r="L78" s="144"/>
      <c r="M78" s="108"/>
      <c r="N78" s="108"/>
      <c r="O78" s="69" t="s">
        <v>107</v>
      </c>
    </row>
    <row r="79" spans="1:16384">
      <c r="A79" s="114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6">
        <f t="shared" ref="J81:J90" si="2">VLOOKUP(O81,АО,3,FALSE)</f>
        <v>0</v>
      </c>
      <c r="K81" s="108"/>
      <c r="L81" s="162"/>
      <c r="M81" s="108"/>
      <c r="N81" s="108"/>
      <c r="O81" s="69" t="s">
        <v>108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6">
        <f t="shared" si="2"/>
        <v>0</v>
      </c>
      <c r="K82" s="108"/>
      <c r="L82" s="162"/>
      <c r="M82" s="108"/>
      <c r="N82" s="108"/>
      <c r="O82" s="69" t="s">
        <v>109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6">
        <f t="shared" si="2"/>
        <v>184577.36</v>
      </c>
      <c r="K83" s="108"/>
      <c r="L83" s="162"/>
      <c r="M83" s="108"/>
      <c r="N83" s="108"/>
      <c r="O83" s="69" t="s">
        <v>110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6">
        <f t="shared" si="2"/>
        <v>0</v>
      </c>
      <c r="K84" s="108"/>
      <c r="L84" s="162"/>
      <c r="M84" s="108"/>
      <c r="N84" s="108"/>
      <c r="O84" s="69" t="s">
        <v>111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6">
        <f t="shared" si="2"/>
        <v>0</v>
      </c>
      <c r="K85" s="108"/>
      <c r="L85" s="162"/>
      <c r="M85" s="108"/>
      <c r="N85" s="108"/>
      <c r="O85" s="69" t="s">
        <v>112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6">
        <f t="shared" si="2"/>
        <v>161626.57</v>
      </c>
      <c r="K86" s="108"/>
      <c r="L86" s="162"/>
      <c r="M86" s="108"/>
      <c r="N86" s="108"/>
      <c r="O86" s="69" t="s">
        <v>113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8"/>
      <c r="L87" s="162"/>
      <c r="M87" s="108"/>
      <c r="N87" s="108"/>
      <c r="O87" s="69" t="s">
        <v>114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8"/>
      <c r="L88" s="162"/>
      <c r="M88" s="108"/>
      <c r="N88" s="108"/>
      <c r="O88" s="69" t="s">
        <v>115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8"/>
      <c r="L89" s="162"/>
      <c r="M89" s="108"/>
      <c r="N89" s="108"/>
      <c r="O89" s="69" t="s">
        <v>116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6">
        <f t="shared" si="2"/>
        <v>0</v>
      </c>
      <c r="K90" s="108"/>
      <c r="L90" s="162"/>
      <c r="M90" s="108"/>
      <c r="N90" s="108"/>
      <c r="O90" s="69" t="s">
        <v>117</v>
      </c>
    </row>
    <row r="91" spans="1:15">
      <c r="A91" s="103" t="s">
        <v>179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46" t="s">
        <v>48</v>
      </c>
      <c r="B93" s="146"/>
      <c r="C93" s="146"/>
      <c r="D93" s="149" t="s">
        <v>49</v>
      </c>
      <c r="E93" s="149"/>
      <c r="F93" s="10" t="s">
        <v>50</v>
      </c>
      <c r="G93" s="146" t="s">
        <v>51</v>
      </c>
      <c r="H93" s="146"/>
      <c r="I93" s="146"/>
      <c r="J93" s="146"/>
      <c r="K93" s="108"/>
      <c r="L93" s="108"/>
      <c r="M93" s="108"/>
      <c r="N93" s="108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480376.95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438700.41</v>
      </c>
      <c r="L95" s="163"/>
      <c r="O95" s="1" t="s">
        <v>118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507207.1</v>
      </c>
      <c r="L96" s="163"/>
      <c r="O96" s="1" t="s">
        <v>119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0</v>
      </c>
      <c r="L97" s="163"/>
      <c r="O97" s="1" t="s">
        <v>120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480376.95</v>
      </c>
      <c r="L98" s="163"/>
      <c r="O98" s="1" t="s">
        <v>121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480376.95</v>
      </c>
      <c r="L99" s="163"/>
      <c r="O99" s="1" t="s">
        <v>122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123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124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119220.29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8561.6</v>
      </c>
      <c r="L103" s="163"/>
      <c r="O103" s="1" t="s">
        <v>127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124929</v>
      </c>
      <c r="L104" s="163"/>
      <c r="O104" s="1" t="s">
        <v>128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0</v>
      </c>
      <c r="L105" s="163"/>
      <c r="O105" s="1" t="s">
        <v>129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119220.29</v>
      </c>
      <c r="L106" s="163"/>
      <c r="O106" s="1" t="s">
        <v>130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119220.29</v>
      </c>
      <c r="L107" s="163"/>
      <c r="O107" s="1" t="s">
        <v>131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132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133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204722.38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13721.34</v>
      </c>
      <c r="L111" s="163"/>
      <c r="O111" s="1" t="s">
        <v>135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217757.81</v>
      </c>
      <c r="L112" s="163"/>
      <c r="O112" s="1" t="s">
        <v>136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63"/>
      <c r="O113" s="1" t="s">
        <v>137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204722.38</v>
      </c>
      <c r="L114" s="163"/>
      <c r="O114" s="1" t="s">
        <v>138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204722.38</v>
      </c>
      <c r="L115" s="163"/>
      <c r="O115" s="1" t="s">
        <v>139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140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141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168233.16</v>
      </c>
      <c r="H118" s="148"/>
      <c r="I118" s="148"/>
      <c r="J118" s="148"/>
      <c r="L118" s="47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311.36</v>
      </c>
      <c r="L119" s="47"/>
      <c r="O119" s="1" t="s">
        <v>143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141428.82999999999</v>
      </c>
      <c r="L120" s="47"/>
      <c r="O120" s="1" t="s">
        <v>144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26804.330000000016</v>
      </c>
      <c r="L121" s="47"/>
      <c r="O121" s="1" t="s">
        <v>145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168233.16</v>
      </c>
      <c r="L122" s="47"/>
      <c r="O122" s="1" t="s">
        <v>146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168233.16</v>
      </c>
      <c r="L123" s="47"/>
      <c r="O123" s="1" t="s">
        <v>147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7"/>
      <c r="O124" s="1" t="s">
        <v>148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7"/>
      <c r="O125" s="1" t="s">
        <v>149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75182.11</v>
      </c>
      <c r="H126" s="148"/>
      <c r="I126" s="148"/>
      <c r="J126" s="148"/>
      <c r="L126" s="47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5399.07</v>
      </c>
      <c r="L127" s="47"/>
      <c r="O127" s="1" t="s">
        <v>151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79362.94</v>
      </c>
      <c r="L128" s="47"/>
      <c r="O128" s="1" t="s">
        <v>152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7"/>
      <c r="O129" s="1" t="s">
        <v>153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75182.11</v>
      </c>
      <c r="L130" s="47"/>
      <c r="O130" s="1" t="s">
        <v>154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75182.11</v>
      </c>
      <c r="L131" s="47"/>
      <c r="O131" s="1" t="s">
        <v>155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7"/>
      <c r="O132" s="1" t="s">
        <v>156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7"/>
      <c r="O133" s="1" t="s">
        <v>157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7"/>
      <c r="O135" s="1" t="s">
        <v>159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7"/>
      <c r="O136" s="1" t="s">
        <v>160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7"/>
      <c r="O137" s="1" t="s">
        <v>161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7"/>
      <c r="O138" s="1" t="s">
        <v>162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7"/>
      <c r="O139" s="1" t="s">
        <v>163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7"/>
      <c r="O140" s="1" t="s">
        <v>164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7"/>
      <c r="O141" s="1" t="s">
        <v>165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18</v>
      </c>
      <c r="O144" t="s">
        <v>175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5</v>
      </c>
      <c r="L145" s="15"/>
      <c r="O145" t="s">
        <v>176</v>
      </c>
    </row>
    <row r="146" spans="1:15" ht="30" customHeight="1" outlineLevel="1">
      <c r="A146" s="145" t="s">
        <v>178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520037.77</v>
      </c>
      <c r="O146" t="s">
        <v>177</v>
      </c>
    </row>
    <row r="149" spans="1:15" ht="52.5" customHeight="1">
      <c r="A149" s="141" t="s">
        <v>204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0" t="s">
        <v>71</v>
      </c>
      <c r="B154" s="140"/>
      <c r="C154" s="140"/>
      <c r="D154" s="140"/>
      <c r="E154" s="27">
        <f>ПТО!G1</f>
        <v>-21317.279999999999</v>
      </c>
    </row>
    <row r="155" spans="1:15" ht="34.5" customHeight="1">
      <c r="A155" s="142" t="s">
        <v>72</v>
      </c>
      <c r="B155" s="142"/>
      <c r="C155" s="142"/>
      <c r="D155" s="142"/>
      <c r="E155" s="28">
        <f>J13</f>
        <v>219774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7" t="str">
        <f t="shared" ref="A158:A163" si="14">IF(N158&gt;0,N158,0)</f>
        <v>Техническое освидетельствование лифтов.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16200</v>
      </c>
      <c r="G158" s="138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2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37" t="str">
        <f t="shared" si="14"/>
        <v>Техническое обслуживание системы видеонаблюдения.</v>
      </c>
      <c r="B159" s="137"/>
      <c r="C159" s="137"/>
      <c r="D159" s="137"/>
      <c r="E159" s="137"/>
      <c r="F159" s="138">
        <f t="shared" si="15"/>
        <v>26400</v>
      </c>
      <c r="G159" s="138"/>
      <c r="H159" s="24" t="str">
        <f t="shared" si="16"/>
        <v>ежемесячно</v>
      </c>
      <c r="I159" s="139">
        <f t="shared" si="17"/>
        <v>12</v>
      </c>
      <c r="J159" s="139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7" t="str">
        <f t="shared" si="14"/>
        <v>Техническое обслуживание охранной сигнализации.</v>
      </c>
      <c r="B160" s="137"/>
      <c r="C160" s="137"/>
      <c r="D160" s="137"/>
      <c r="E160" s="137"/>
      <c r="F160" s="138">
        <f t="shared" si="15"/>
        <v>12729</v>
      </c>
      <c r="G160" s="138"/>
      <c r="H160" s="24" t="str">
        <f t="shared" si="16"/>
        <v>ежемесячно</v>
      </c>
      <c r="I160" s="139">
        <f t="shared" si="17"/>
        <v>10</v>
      </c>
      <c r="J160" s="139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37" t="str">
        <f>IF(N161&gt;0,N161,0)</f>
        <v>Работа промышленных альпинистов по очистке элементов кровли.</v>
      </c>
      <c r="B161" s="137"/>
      <c r="C161" s="137"/>
      <c r="D161" s="137"/>
      <c r="E161" s="137"/>
      <c r="F161" s="138">
        <f t="shared" si="15"/>
        <v>15800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Работа промышленных альпинистов по очистке элементов кровли.</v>
      </c>
    </row>
    <row r="162" spans="1:14" ht="28.5" customHeight="1">
      <c r="A162" s="137" t="str">
        <f t="shared" si="14"/>
        <v>Монтаж системы охранной сигнализации.</v>
      </c>
      <c r="B162" s="137"/>
      <c r="C162" s="137"/>
      <c r="D162" s="137"/>
      <c r="E162" s="137"/>
      <c r="F162" s="138">
        <f t="shared" si="15"/>
        <v>11860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Монтаж системы охранной сигнализации.</v>
      </c>
    </row>
    <row r="163" spans="1:14" ht="28.5" customHeight="1">
      <c r="A163" s="137" t="str">
        <f t="shared" si="14"/>
        <v>Ремонт стояка отопления (кв. №21).</v>
      </c>
      <c r="B163" s="137"/>
      <c r="C163" s="137"/>
      <c r="D163" s="137"/>
      <c r="E163" s="137"/>
      <c r="F163" s="138">
        <f t="shared" si="15"/>
        <v>2331.1999999999998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Ремонт стояка отопления (кв. №21).</v>
      </c>
    </row>
    <row r="164" spans="1:14" ht="28.5" customHeight="1">
      <c r="A164" s="137" t="str">
        <f t="shared" ref="A164:A187" si="18">IF(N164&gt;0,N164,0)</f>
        <v>Ремонт подъезда (1 этаж).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59627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Ремонт подъезда (1 этаж).</v>
      </c>
    </row>
    <row r="165" spans="1:14" ht="28.5" customHeight="1">
      <c r="A165" s="137" t="str">
        <f t="shared" si="18"/>
        <v>Ремонт электрической части котла.</v>
      </c>
      <c r="B165" s="137"/>
      <c r="C165" s="137"/>
      <c r="D165" s="137"/>
      <c r="E165" s="137"/>
      <c r="F165" s="138">
        <f t="shared" si="19"/>
        <v>13425</v>
      </c>
      <c r="G165" s="138"/>
      <c r="H165" s="29" t="str">
        <f t="shared" si="16"/>
        <v>разово</v>
      </c>
      <c r="I165" s="139">
        <f t="shared" si="20"/>
        <v>1</v>
      </c>
      <c r="J165" s="139"/>
      <c r="M165" s="22" t="s">
        <v>76</v>
      </c>
      <c r="N165" s="1" t="str">
        <v>Ремонт электрической части котла.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38">
        <f t="shared" si="19"/>
        <v>0</v>
      </c>
      <c r="G166" s="138"/>
      <c r="H166" s="29" t="e">
        <f t="shared" si="16"/>
        <v>#N/A</v>
      </c>
      <c r="I166" s="139" t="e">
        <f t="shared" si="20"/>
        <v>#N/A</v>
      </c>
      <c r="J166" s="139"/>
      <c r="M166" s="22" t="s">
        <v>76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76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3" t="s">
        <v>179</v>
      </c>
    </row>
    <row r="189" spans="1:14" ht="29.25" customHeight="1">
      <c r="A189" s="103" t="s">
        <v>179</v>
      </c>
    </row>
    <row r="190" spans="1:14" ht="36.75" customHeight="1">
      <c r="A190" s="140" t="s">
        <v>73</v>
      </c>
      <c r="B190" s="140"/>
      <c r="C190" s="140"/>
      <c r="D190" s="140"/>
      <c r="E190" s="27">
        <f>SUM(F158:G187)</f>
        <v>158372.20000000001</v>
      </c>
    </row>
    <row r="191" spans="1:14" ht="51.75" customHeight="1">
      <c r="A191" s="140" t="s">
        <v>74</v>
      </c>
      <c r="B191" s="140"/>
      <c r="C191" s="140"/>
      <c r="D191" s="140"/>
      <c r="E191" s="27">
        <f>E190+E154-E155</f>
        <v>-82719.079999999987</v>
      </c>
    </row>
    <row r="192" spans="1:14">
      <c r="A192" s="103" t="s">
        <v>179</v>
      </c>
    </row>
    <row r="193" spans="1:10" ht="62.25" customHeight="1">
      <c r="A193" s="165" t="s">
        <v>77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8">
        <f>ПТО!G12</f>
        <v>1200</v>
      </c>
      <c r="I194" s="49" t="s">
        <v>79</v>
      </c>
    </row>
    <row r="195" spans="1:10" ht="18.75" customHeight="1">
      <c r="A195" s="164" t="str">
        <f>ПТО!F13</f>
        <v xml:space="preserve">  -  техническое освидетельствование лифтов</v>
      </c>
      <c r="B195" s="164"/>
      <c r="C195" s="164"/>
      <c r="D195" s="164"/>
      <c r="E195" s="164"/>
      <c r="F195" s="164"/>
      <c r="G195" s="164"/>
      <c r="H195" s="48">
        <f>ПТО!G13</f>
        <v>16200</v>
      </c>
      <c r="I195" s="49" t="s">
        <v>79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48">
        <f>ПТО!G14</f>
        <v>14400</v>
      </c>
      <c r="I196" s="49" t="s">
        <v>79</v>
      </c>
    </row>
    <row r="197" spans="1:10" ht="18.75" customHeight="1">
      <c r="A197" s="164" t="str">
        <f>ПТО!F15</f>
        <v xml:space="preserve">  -  техническое обслуживание системы видеонаблюдения</v>
      </c>
      <c r="B197" s="164"/>
      <c r="C197" s="164"/>
      <c r="D197" s="164"/>
      <c r="E197" s="164"/>
      <c r="F197" s="164"/>
      <c r="G197" s="164"/>
      <c r="H197" s="48">
        <f>ПТО!G15</f>
        <v>26400</v>
      </c>
      <c r="I197" s="49" t="s">
        <v>79</v>
      </c>
    </row>
    <row r="198" spans="1:10" ht="18.75" customHeight="1">
      <c r="A198" s="164" t="str">
        <f>ПТО!F16</f>
        <v xml:space="preserve">  -  ремонт подъезда</v>
      </c>
      <c r="B198" s="164"/>
      <c r="C198" s="164"/>
      <c r="D198" s="164"/>
      <c r="E198" s="164"/>
      <c r="F198" s="164"/>
      <c r="G198" s="164"/>
      <c r="H198" s="48">
        <f>ПТО!G16</f>
        <v>450000</v>
      </c>
      <c r="I198" s="51" t="s">
        <v>79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48">
        <f>ПТО!G17</f>
        <v>0</v>
      </c>
      <c r="I199" s="49" t="s">
        <v>79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48">
        <f>ПТО!G18</f>
        <v>0</v>
      </c>
      <c r="I200" s="49" t="s">
        <v>79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48">
        <f>ПТО!G19</f>
        <v>0</v>
      </c>
      <c r="I201" s="49" t="s">
        <v>79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8">
        <f>ПТО!G20</f>
        <v>0</v>
      </c>
      <c r="I202" s="49" t="s">
        <v>79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8">
        <f>ПТО!G21</f>
        <v>0</v>
      </c>
      <c r="I203" s="49" t="s">
        <v>79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8">
        <f>ПТО!G22</f>
        <v>0</v>
      </c>
      <c r="I204" s="49" t="s">
        <v>79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8">
        <f>ПТО!G23</f>
        <v>0</v>
      </c>
      <c r="I205" s="49" t="s">
        <v>79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8">
        <f>ПТО!G24</f>
        <v>0</v>
      </c>
      <c r="I206" s="49" t="s">
        <v>79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8">
        <f>ПТО!G25</f>
        <v>0</v>
      </c>
      <c r="I207" s="49" t="s">
        <v>79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8">
        <f>ПТО!G26</f>
        <v>0</v>
      </c>
      <c r="I208" s="49" t="s">
        <v>79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8">
        <f>ПТО!G27</f>
        <v>0</v>
      </c>
      <c r="I209" s="49" t="s">
        <v>79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8">
        <f>ПТО!G28</f>
        <v>0</v>
      </c>
      <c r="I210" s="49" t="s">
        <v>79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8">
        <f>ПТО!G29</f>
        <v>0</v>
      </c>
      <c r="I211" s="49" t="s">
        <v>79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8">
        <f>ПТО!G30</f>
        <v>0</v>
      </c>
      <c r="I212" s="49" t="s">
        <v>79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8">
        <f>ПТО!G31</f>
        <v>0</v>
      </c>
      <c r="I213" s="49" t="s">
        <v>79</v>
      </c>
    </row>
    <row r="214" spans="1:9">
      <c r="A214" s="52" t="s">
        <v>81</v>
      </c>
      <c r="B214" s="53"/>
      <c r="C214" s="53"/>
      <c r="D214" s="53"/>
      <c r="E214" s="53"/>
      <c r="F214" s="53"/>
      <c r="G214" s="53"/>
      <c r="H214" s="54">
        <f>SUM(H194:H213)</f>
        <v>508200</v>
      </c>
      <c r="I214" s="55" t="s">
        <v>82</v>
      </c>
    </row>
  </sheetData>
  <sheetProtection algorithmName="SHA-512" hashValue="7LRncrWLM+caCRP23iL9srJN/vJR9RNgUosdnaZlllsKapBM3AL5HEbiIMaogLgA7++5Kb/5/TMkJCX7d7L6gA==" saltValue="OaDfWQTa2RWl//F3Rx//+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87" sqref="K8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-21317.28</f>
        <v>-21317.279999999999</v>
      </c>
    </row>
    <row r="2" spans="1:12" ht="18.75" customHeight="1">
      <c r="A2" s="133" t="s">
        <v>201</v>
      </c>
      <c r="B2" s="120" t="s">
        <v>189</v>
      </c>
      <c r="C2" s="120">
        <v>2</v>
      </c>
      <c r="D2" s="124">
        <v>16200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183</v>
      </c>
      <c r="B3" s="120" t="s">
        <v>190</v>
      </c>
      <c r="C3" s="120">
        <v>12</v>
      </c>
      <c r="D3" s="124">
        <f>2200*12</f>
        <v>26400</v>
      </c>
      <c r="F3" s="30"/>
      <c r="G3" s="30"/>
      <c r="L3" s="33" t="str">
        <f t="shared" si="0"/>
        <v>ТР</v>
      </c>
    </row>
    <row r="4" spans="1:12" ht="18.75" customHeight="1">
      <c r="A4" s="133" t="s">
        <v>184</v>
      </c>
      <c r="B4" s="120" t="s">
        <v>190</v>
      </c>
      <c r="C4" s="120">
        <v>10</v>
      </c>
      <c r="D4" s="124">
        <v>12729</v>
      </c>
      <c r="E4" s="132" t="s">
        <v>199</v>
      </c>
      <c r="F4" s="30"/>
      <c r="G4" s="30"/>
      <c r="L4" s="33" t="str">
        <f t="shared" si="0"/>
        <v>ТР</v>
      </c>
    </row>
    <row r="5" spans="1:12" ht="18.75" customHeight="1">
      <c r="A5" s="126" t="s">
        <v>185</v>
      </c>
      <c r="B5" s="120" t="s">
        <v>191</v>
      </c>
      <c r="C5" s="120">
        <v>1</v>
      </c>
      <c r="D5" s="117">
        <v>15800</v>
      </c>
      <c r="E5" s="123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186</v>
      </c>
      <c r="B6" s="120" t="s">
        <v>191</v>
      </c>
      <c r="C6" s="125">
        <v>1</v>
      </c>
      <c r="D6" s="124">
        <v>11860</v>
      </c>
      <c r="E6" s="118" t="s">
        <v>193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187</v>
      </c>
      <c r="B7" s="127" t="s">
        <v>191</v>
      </c>
      <c r="C7" s="119">
        <v>1</v>
      </c>
      <c r="D7" s="128">
        <v>2331.1999999999998</v>
      </c>
      <c r="E7" s="122" t="s">
        <v>194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188</v>
      </c>
      <c r="B8" s="127" t="s">
        <v>191</v>
      </c>
      <c r="C8" s="119">
        <v>1</v>
      </c>
      <c r="D8" s="124">
        <v>59627</v>
      </c>
      <c r="E8" s="122" t="s">
        <v>195</v>
      </c>
      <c r="F8" s="45"/>
      <c r="G8" s="45"/>
      <c r="K8" s="43"/>
      <c r="L8" s="33" t="str">
        <f t="shared" si="0"/>
        <v>ТР</v>
      </c>
    </row>
    <row r="9" spans="1:12">
      <c r="A9" s="44" t="s">
        <v>197</v>
      </c>
      <c r="B9" s="129" t="s">
        <v>191</v>
      </c>
      <c r="C9" s="130">
        <v>1</v>
      </c>
      <c r="D9" s="43">
        <f>2865+9080+1480</f>
        <v>13425</v>
      </c>
      <c r="E9" s="131" t="s">
        <v>198</v>
      </c>
      <c r="F9" s="44"/>
      <c r="G9" s="44"/>
      <c r="K9" s="43"/>
      <c r="L9" s="33" t="str">
        <f t="shared" si="0"/>
        <v>ТР</v>
      </c>
    </row>
    <row r="10" spans="1:12">
      <c r="A10" s="134"/>
      <c r="B10" s="135"/>
      <c r="C10" s="135"/>
      <c r="D10" s="46"/>
      <c r="E10" s="136"/>
      <c r="L10" s="33">
        <f t="shared" si="0"/>
        <v>0</v>
      </c>
    </row>
    <row r="11" spans="1:12" ht="94.5">
      <c r="A11" s="30"/>
      <c r="B11" s="136"/>
      <c r="C11" s="136"/>
      <c r="D11" s="136"/>
      <c r="E11" s="136"/>
      <c r="F11" s="110" t="s">
        <v>77</v>
      </c>
      <c r="G11" s="110"/>
      <c r="L11" s="33">
        <f t="shared" si="0"/>
        <v>0</v>
      </c>
    </row>
    <row r="12" spans="1:12" ht="31.5">
      <c r="A12" s="30"/>
      <c r="F12" s="111" t="s">
        <v>78</v>
      </c>
      <c r="G12" s="112">
        <v>1200</v>
      </c>
      <c r="L12" s="33">
        <f t="shared" si="0"/>
        <v>0</v>
      </c>
    </row>
    <row r="13" spans="1:12" ht="31.5">
      <c r="A13" s="30"/>
      <c r="F13" s="111" t="s">
        <v>202</v>
      </c>
      <c r="G13" s="112">
        <v>16200</v>
      </c>
      <c r="L13" s="33">
        <f t="shared" si="0"/>
        <v>0</v>
      </c>
    </row>
    <row r="14" spans="1:12" ht="31.5">
      <c r="A14" s="30"/>
      <c r="F14" s="111" t="s">
        <v>200</v>
      </c>
      <c r="G14" s="112">
        <v>14400</v>
      </c>
      <c r="L14" s="33">
        <f t="shared" si="0"/>
        <v>0</v>
      </c>
    </row>
    <row r="15" spans="1:12" ht="31.5">
      <c r="A15" s="30"/>
      <c r="F15" s="111" t="s">
        <v>80</v>
      </c>
      <c r="G15" s="113">
        <v>26400</v>
      </c>
      <c r="L15" s="33">
        <f t="shared" si="0"/>
        <v>0</v>
      </c>
    </row>
    <row r="16" spans="1:12" ht="15.75">
      <c r="A16" s="30"/>
      <c r="F16" s="111" t="s">
        <v>203</v>
      </c>
      <c r="G16" s="112">
        <v>450000</v>
      </c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254937.84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254937.84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54064.44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54064.44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66811.320000000007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66811.320000000007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52745.760000000002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52745.760000000002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14065.56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14065.56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89667.839999999997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89667.839999999997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181</v>
      </c>
      <c r="B46" s="38">
        <v>175379.64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175379.64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SrMVpdAVdhLci6gkQIEqvqmKRmgbJGJmvFxqZs0FOaPuXWH9PfcQpoT71I09v9JECLaYYeOE+QMaqsnvYSnqog==" saltValue="fC9A7ocuEvirToxZgQK3s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87" sqref="K8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196</v>
      </c>
      <c r="F1" s="59">
        <v>3662.9</v>
      </c>
    </row>
    <row r="2" spans="1:10" ht="15.75" customHeight="1">
      <c r="A2" s="69" t="s">
        <v>87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88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89</v>
      </c>
      <c r="B4" s="71" t="s">
        <v>4</v>
      </c>
      <c r="C4" s="82">
        <v>195572.38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90</v>
      </c>
      <c r="B5" s="71" t="s">
        <v>5</v>
      </c>
      <c r="C5" s="78">
        <f>SUM(C6:C8)</f>
        <v>936614.88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91</v>
      </c>
      <c r="B6" s="71" t="s">
        <v>6</v>
      </c>
      <c r="C6" s="82">
        <v>716840.88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92</v>
      </c>
      <c r="B7" s="71" t="s">
        <v>7</v>
      </c>
      <c r="C7" s="82">
        <f>F1*5*12</f>
        <v>219774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93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94</v>
      </c>
      <c r="B9" s="71" t="s">
        <v>9</v>
      </c>
      <c r="C9" s="78">
        <f>SUM(C10:C14)</f>
        <v>961758.51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95</v>
      </c>
      <c r="B10" s="71" t="s">
        <v>10</v>
      </c>
      <c r="C10" s="82">
        <v>961758.51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96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97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98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99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100</v>
      </c>
      <c r="B15" s="71" t="s">
        <v>15</v>
      </c>
      <c r="C15" s="78">
        <f>C9</f>
        <v>961758.51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101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102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103</v>
      </c>
      <c r="B18" s="71" t="s">
        <v>18</v>
      </c>
      <c r="C18" s="78">
        <f>IF(C16&gt;0,0,IF(C4&gt;0,C4+C5-C9,C5-C2-C9))</f>
        <v>170428.75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166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104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68"/>
      <c r="N20" s="61"/>
    </row>
    <row r="21" spans="1:15" ht="15.75" customHeight="1">
      <c r="A21" s="69" t="s">
        <v>105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68"/>
      <c r="N21" s="61"/>
    </row>
    <row r="22" spans="1:15" ht="15.75" customHeight="1">
      <c r="A22" s="69" t="s">
        <v>106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68"/>
      <c r="N22" s="61"/>
    </row>
    <row r="23" spans="1:15" ht="15.75" customHeight="1">
      <c r="A23" s="69" t="s">
        <v>107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68"/>
      <c r="N23" s="61"/>
    </row>
    <row r="24" spans="1:15" ht="18.75">
      <c r="A24" s="72" t="s">
        <v>167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108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67"/>
      <c r="N25" s="62"/>
    </row>
    <row r="26" spans="1:15" ht="18.75" customHeight="1">
      <c r="A26" s="69" t="s">
        <v>109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67"/>
      <c r="N26" s="62"/>
    </row>
    <row r="27" spans="1:15" ht="18.75" customHeight="1">
      <c r="A27" s="69" t="s">
        <v>110</v>
      </c>
      <c r="B27" s="74" t="s">
        <v>4</v>
      </c>
      <c r="C27" s="85">
        <v>184577.36</v>
      </c>
      <c r="D27" s="80" t="s">
        <v>60</v>
      </c>
      <c r="E27" s="63"/>
      <c r="F27" s="63"/>
      <c r="G27" s="63"/>
      <c r="H27" s="63"/>
      <c r="I27" s="63"/>
      <c r="J27" s="63"/>
      <c r="M27" s="167"/>
      <c r="N27" s="62"/>
    </row>
    <row r="28" spans="1:15" ht="18.75" customHeight="1">
      <c r="A28" s="69" t="s">
        <v>111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67"/>
      <c r="N28" s="62"/>
    </row>
    <row r="29" spans="1:15" ht="18.75" customHeight="1">
      <c r="A29" s="69" t="s">
        <v>112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67"/>
      <c r="N29" s="62"/>
    </row>
    <row r="30" spans="1:15" ht="18.75" customHeight="1">
      <c r="A30" s="69" t="s">
        <v>113</v>
      </c>
      <c r="B30" s="74" t="s">
        <v>18</v>
      </c>
      <c r="C30" s="85">
        <v>161626.57</v>
      </c>
      <c r="D30" s="80" t="s">
        <v>66</v>
      </c>
      <c r="E30" s="63"/>
      <c r="F30" s="63"/>
      <c r="G30" s="63"/>
      <c r="H30" s="63"/>
      <c r="I30" s="63"/>
      <c r="J30" s="63"/>
      <c r="M30" s="167"/>
      <c r="N30" s="62"/>
    </row>
    <row r="31" spans="1:15" ht="18.75" customHeight="1">
      <c r="A31" s="69" t="s">
        <v>114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67"/>
      <c r="N31" s="62"/>
    </row>
    <row r="32" spans="1:15" ht="18.75" customHeight="1">
      <c r="A32" s="69" t="s">
        <v>115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67"/>
      <c r="N32" s="62"/>
    </row>
    <row r="33" spans="1:15" ht="18.75" customHeight="1">
      <c r="A33" s="69" t="s">
        <v>116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67"/>
      <c r="N33" s="62"/>
    </row>
    <row r="34" spans="1:15" ht="18.75" customHeight="1">
      <c r="A34" s="69" t="s">
        <v>117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67"/>
      <c r="N34" s="62"/>
    </row>
    <row r="35" spans="1:15" ht="18.75">
      <c r="A35" s="72" t="s">
        <v>168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169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125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480376.95</v>
      </c>
      <c r="F37" s="93" t="s">
        <v>172</v>
      </c>
      <c r="G37" s="65"/>
      <c r="H37" s="65"/>
      <c r="I37" s="65"/>
      <c r="L37" s="62"/>
      <c r="M37" s="166"/>
      <c r="N37" s="62"/>
      <c r="O37" s="62"/>
    </row>
    <row r="38" spans="1:15" ht="18.75" customHeight="1">
      <c r="A38" s="69" t="s">
        <v>118</v>
      </c>
      <c r="B38" s="77" t="s">
        <v>37</v>
      </c>
      <c r="C38" s="89">
        <v>438700.41</v>
      </c>
      <c r="D38" s="93" t="s">
        <v>170</v>
      </c>
      <c r="E38" s="67"/>
      <c r="G38" s="66"/>
      <c r="H38" s="66"/>
      <c r="L38" s="62"/>
      <c r="M38" s="166"/>
      <c r="N38" s="62"/>
      <c r="O38" s="62"/>
    </row>
    <row r="39" spans="1:15" ht="18.75" customHeight="1">
      <c r="A39" s="69" t="s">
        <v>119</v>
      </c>
      <c r="B39" s="77" t="s">
        <v>38</v>
      </c>
      <c r="C39" s="90">
        <v>507207.1</v>
      </c>
      <c r="D39" s="93" t="s">
        <v>171</v>
      </c>
      <c r="E39" s="67"/>
      <c r="G39" s="66"/>
      <c r="H39" s="66"/>
      <c r="L39" s="62"/>
      <c r="M39" s="166"/>
      <c r="N39" s="62"/>
      <c r="O39" s="62"/>
    </row>
    <row r="40" spans="1:15" ht="18.75" customHeight="1">
      <c r="A40" s="69" t="s">
        <v>120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66"/>
      <c r="N40" s="62"/>
      <c r="O40" s="62"/>
    </row>
    <row r="41" spans="1:15" ht="18.75" customHeight="1">
      <c r="A41" s="69" t="s">
        <v>121</v>
      </c>
      <c r="B41" s="77" t="s">
        <v>40</v>
      </c>
      <c r="C41" s="92">
        <f>E37</f>
        <v>480376.95</v>
      </c>
      <c r="D41" s="79" t="s">
        <v>59</v>
      </c>
      <c r="E41" s="67"/>
      <c r="G41" s="66"/>
      <c r="H41" s="66"/>
      <c r="L41" s="62"/>
      <c r="M41" s="166"/>
      <c r="N41" s="62"/>
      <c r="O41" s="62"/>
    </row>
    <row r="42" spans="1:15" ht="18.75" customHeight="1">
      <c r="A42" s="69" t="s">
        <v>122</v>
      </c>
      <c r="B42" s="77" t="s">
        <v>41</v>
      </c>
      <c r="C42" s="92">
        <f>E37</f>
        <v>480376.95</v>
      </c>
      <c r="D42" s="79" t="s">
        <v>59</v>
      </c>
      <c r="E42" s="67"/>
      <c r="G42" s="66"/>
      <c r="H42" s="66"/>
      <c r="L42" s="62"/>
      <c r="M42" s="166"/>
      <c r="N42" s="62"/>
      <c r="O42" s="62"/>
    </row>
    <row r="43" spans="1:15" ht="18.75" customHeight="1">
      <c r="A43" s="69" t="s">
        <v>123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66"/>
      <c r="N43" s="62"/>
      <c r="O43" s="62"/>
    </row>
    <row r="44" spans="1:15" ht="30" customHeight="1">
      <c r="A44" s="69" t="s">
        <v>124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66"/>
      <c r="N44" s="62"/>
      <c r="O44" s="62"/>
    </row>
    <row r="45" spans="1:15" ht="18.75">
      <c r="A45" s="72" t="s">
        <v>126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119220.29</v>
      </c>
      <c r="F45" s="93" t="s">
        <v>172</v>
      </c>
      <c r="G45" s="65"/>
      <c r="H45" s="65"/>
      <c r="L45" s="62"/>
      <c r="M45" s="166"/>
      <c r="N45" s="62"/>
      <c r="O45" s="62"/>
    </row>
    <row r="46" spans="1:15" ht="18.75" customHeight="1">
      <c r="A46" s="72" t="s">
        <v>127</v>
      </c>
      <c r="B46" s="77" t="s">
        <v>37</v>
      </c>
      <c r="C46" s="89">
        <v>8561.6</v>
      </c>
      <c r="D46" s="93" t="s">
        <v>173</v>
      </c>
      <c r="E46" s="67"/>
      <c r="G46" s="66"/>
      <c r="H46" s="66"/>
      <c r="L46" s="62"/>
      <c r="M46" s="166"/>
      <c r="N46" s="62"/>
      <c r="O46" s="62"/>
    </row>
    <row r="47" spans="1:15" ht="18.75" customHeight="1">
      <c r="A47" s="72" t="s">
        <v>128</v>
      </c>
      <c r="B47" s="77" t="s">
        <v>38</v>
      </c>
      <c r="C47" s="90">
        <v>124929</v>
      </c>
      <c r="D47" s="93" t="s">
        <v>171</v>
      </c>
      <c r="E47" s="67"/>
      <c r="G47" s="66"/>
      <c r="H47" s="66"/>
      <c r="L47" s="62"/>
      <c r="M47" s="166"/>
      <c r="N47" s="62"/>
      <c r="O47" s="62"/>
    </row>
    <row r="48" spans="1:15" ht="18.75" customHeight="1">
      <c r="A48" s="72" t="s">
        <v>129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66"/>
      <c r="N48" s="62"/>
      <c r="O48" s="62"/>
    </row>
    <row r="49" spans="1:15" ht="18.75" customHeight="1">
      <c r="A49" s="72" t="s">
        <v>130</v>
      </c>
      <c r="B49" s="77" t="s">
        <v>40</v>
      </c>
      <c r="C49" s="92">
        <f>E45</f>
        <v>119220.29</v>
      </c>
      <c r="D49" s="79" t="s">
        <v>59</v>
      </c>
      <c r="E49" s="67"/>
      <c r="G49" s="66"/>
      <c r="H49" s="66"/>
      <c r="L49" s="62"/>
      <c r="M49" s="166"/>
      <c r="N49" s="62"/>
      <c r="O49" s="62"/>
    </row>
    <row r="50" spans="1:15" ht="18.75" customHeight="1">
      <c r="A50" s="72" t="s">
        <v>131</v>
      </c>
      <c r="B50" s="77" t="s">
        <v>41</v>
      </c>
      <c r="C50" s="92">
        <f>E45</f>
        <v>119220.29</v>
      </c>
      <c r="D50" s="79" t="s">
        <v>59</v>
      </c>
      <c r="E50" s="67"/>
      <c r="G50" s="66"/>
      <c r="H50" s="66"/>
      <c r="L50" s="62"/>
      <c r="M50" s="166"/>
      <c r="N50" s="62"/>
      <c r="O50" s="62"/>
    </row>
    <row r="51" spans="1:15" ht="18.75" customHeight="1">
      <c r="A51" s="72" t="s">
        <v>132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66"/>
      <c r="N51" s="62"/>
      <c r="O51" s="62"/>
    </row>
    <row r="52" spans="1:15" ht="29.25" customHeight="1">
      <c r="A52" s="72" t="s">
        <v>133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66"/>
      <c r="N52" s="62"/>
      <c r="O52" s="62"/>
    </row>
    <row r="53" spans="1:15" ht="18.75">
      <c r="A53" s="72" t="s">
        <v>134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204722.38</v>
      </c>
      <c r="F53" s="93" t="s">
        <v>172</v>
      </c>
      <c r="G53" s="65"/>
      <c r="H53" s="65"/>
      <c r="L53" s="62"/>
      <c r="M53" s="166"/>
      <c r="N53" s="62"/>
      <c r="O53" s="62"/>
    </row>
    <row r="54" spans="1:15" ht="18.75" customHeight="1">
      <c r="A54" s="72" t="s">
        <v>135</v>
      </c>
      <c r="B54" s="74" t="s">
        <v>37</v>
      </c>
      <c r="C54" s="97">
        <v>13721.34</v>
      </c>
      <c r="D54" s="93" t="s">
        <v>173</v>
      </c>
      <c r="E54" s="68"/>
      <c r="F54" s="88"/>
      <c r="G54" s="63"/>
      <c r="H54" s="63"/>
      <c r="L54" s="62"/>
      <c r="M54" s="166"/>
      <c r="N54" s="62"/>
      <c r="O54" s="62"/>
    </row>
    <row r="55" spans="1:15" ht="18.75" customHeight="1">
      <c r="A55" s="72" t="s">
        <v>136</v>
      </c>
      <c r="B55" s="74" t="s">
        <v>38</v>
      </c>
      <c r="C55" s="85">
        <v>217757.81</v>
      </c>
      <c r="D55" s="93" t="s">
        <v>171</v>
      </c>
      <c r="E55" s="68"/>
      <c r="G55" s="63"/>
      <c r="H55" s="63"/>
      <c r="L55" s="62"/>
      <c r="M55" s="166"/>
      <c r="N55" s="62"/>
      <c r="O55" s="62"/>
    </row>
    <row r="56" spans="1:15" ht="18.75" customHeight="1">
      <c r="A56" s="72" t="s">
        <v>137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66"/>
      <c r="N56" s="62"/>
      <c r="O56" s="62"/>
    </row>
    <row r="57" spans="1:15" ht="18.75" customHeight="1">
      <c r="A57" s="72" t="s">
        <v>138</v>
      </c>
      <c r="B57" s="74" t="s">
        <v>40</v>
      </c>
      <c r="C57" s="92">
        <f>E53</f>
        <v>204722.38</v>
      </c>
      <c r="D57" s="79" t="s">
        <v>59</v>
      </c>
      <c r="E57" s="68"/>
      <c r="G57" s="63"/>
      <c r="H57" s="63"/>
      <c r="L57" s="62"/>
      <c r="M57" s="166"/>
      <c r="N57" s="62"/>
      <c r="O57" s="62"/>
    </row>
    <row r="58" spans="1:15" ht="18.75" customHeight="1">
      <c r="A58" s="72" t="s">
        <v>139</v>
      </c>
      <c r="B58" s="74" t="s">
        <v>41</v>
      </c>
      <c r="C58" s="92">
        <f>E53</f>
        <v>204722.38</v>
      </c>
      <c r="D58" s="79" t="s">
        <v>59</v>
      </c>
      <c r="E58" s="68"/>
      <c r="G58" s="63"/>
      <c r="H58" s="63"/>
      <c r="L58" s="62"/>
      <c r="M58" s="166"/>
      <c r="N58" s="62"/>
      <c r="O58" s="62"/>
    </row>
    <row r="59" spans="1:15" ht="18.75" customHeight="1">
      <c r="A59" s="72" t="s">
        <v>140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66"/>
      <c r="N59" s="62"/>
      <c r="O59" s="62"/>
    </row>
    <row r="60" spans="1:15" ht="33.75" customHeight="1">
      <c r="A60" s="72" t="s">
        <v>141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66"/>
      <c r="N60" s="62"/>
      <c r="O60" s="62"/>
    </row>
    <row r="61" spans="1:15" ht="15.75">
      <c r="A61" s="72" t="s">
        <v>142</v>
      </c>
      <c r="B61" s="76" t="s">
        <v>83</v>
      </c>
      <c r="C61" s="95" t="str">
        <f>IF(E61&gt;0,"Предоставляется",0)</f>
        <v>Предоставляется</v>
      </c>
      <c r="D61" s="95" t="s">
        <v>55</v>
      </c>
      <c r="E61" s="94">
        <v>168233.16</v>
      </c>
      <c r="F61" s="93" t="s">
        <v>172</v>
      </c>
      <c r="G61" s="65"/>
      <c r="H61" s="65"/>
    </row>
    <row r="62" spans="1:15" ht="15.75" customHeight="1">
      <c r="A62" s="72" t="s">
        <v>143</v>
      </c>
      <c r="B62" s="74" t="s">
        <v>37</v>
      </c>
      <c r="C62" s="97">
        <v>311.36</v>
      </c>
      <c r="D62" s="93" t="s">
        <v>173</v>
      </c>
      <c r="E62" s="68"/>
      <c r="G62" s="63"/>
      <c r="H62" s="63"/>
    </row>
    <row r="63" spans="1:15" ht="15.75" customHeight="1">
      <c r="A63" s="72" t="s">
        <v>144</v>
      </c>
      <c r="B63" s="74" t="s">
        <v>38</v>
      </c>
      <c r="C63" s="85">
        <v>141428.82999999999</v>
      </c>
      <c r="D63" s="93" t="s">
        <v>171</v>
      </c>
      <c r="E63" s="68"/>
      <c r="G63" s="63"/>
      <c r="H63" s="63"/>
    </row>
    <row r="64" spans="1:15" ht="15.75" customHeight="1">
      <c r="A64" s="72" t="s">
        <v>145</v>
      </c>
      <c r="B64" s="74" t="s">
        <v>39</v>
      </c>
      <c r="C64" s="92">
        <f>IF(E61-C63&lt;0,0,E61-C63)</f>
        <v>26804.330000000016</v>
      </c>
      <c r="D64" s="79" t="s">
        <v>59</v>
      </c>
      <c r="E64" s="68"/>
      <c r="G64" s="63"/>
      <c r="H64" s="63"/>
    </row>
    <row r="65" spans="1:8" ht="15.75" customHeight="1">
      <c r="A65" s="72" t="s">
        <v>146</v>
      </c>
      <c r="B65" s="74" t="s">
        <v>40</v>
      </c>
      <c r="C65" s="92">
        <f>E61</f>
        <v>168233.16</v>
      </c>
      <c r="D65" s="79" t="s">
        <v>59</v>
      </c>
      <c r="E65" s="68"/>
      <c r="G65" s="63"/>
      <c r="H65" s="63"/>
    </row>
    <row r="66" spans="1:8" ht="15.75" customHeight="1">
      <c r="A66" s="72" t="s">
        <v>147</v>
      </c>
      <c r="B66" s="74" t="s">
        <v>41</v>
      </c>
      <c r="C66" s="92">
        <f>E61</f>
        <v>168233.16</v>
      </c>
      <c r="D66" s="79" t="s">
        <v>59</v>
      </c>
      <c r="E66" s="68"/>
      <c r="G66" s="63"/>
      <c r="H66" s="63"/>
    </row>
    <row r="67" spans="1:8" ht="15.75" customHeight="1">
      <c r="A67" s="72" t="s">
        <v>148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149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150</v>
      </c>
      <c r="B69" s="76" t="s">
        <v>84</v>
      </c>
      <c r="C69" s="95" t="str">
        <f>IF(E69&gt;0,"Предоставляется",0)</f>
        <v>Предоставляется</v>
      </c>
      <c r="D69" s="95" t="s">
        <v>55</v>
      </c>
      <c r="E69" s="94">
        <v>75182.11</v>
      </c>
      <c r="F69" s="93" t="s">
        <v>172</v>
      </c>
      <c r="G69" s="65"/>
      <c r="H69" s="65"/>
    </row>
    <row r="70" spans="1:8" ht="15.75" customHeight="1">
      <c r="A70" s="72" t="s">
        <v>151</v>
      </c>
      <c r="B70" s="74" t="s">
        <v>37</v>
      </c>
      <c r="C70" s="97">
        <v>5399.07</v>
      </c>
      <c r="D70" s="93" t="s">
        <v>173</v>
      </c>
      <c r="E70" s="68"/>
      <c r="G70" s="63"/>
      <c r="H70" s="63"/>
    </row>
    <row r="71" spans="1:8" ht="15.75" customHeight="1">
      <c r="A71" s="72" t="s">
        <v>152</v>
      </c>
      <c r="B71" s="74" t="s">
        <v>38</v>
      </c>
      <c r="C71" s="85">
        <v>79362.94</v>
      </c>
      <c r="D71" s="93" t="s">
        <v>171</v>
      </c>
      <c r="E71" s="68"/>
      <c r="G71" s="63"/>
      <c r="H71" s="63"/>
    </row>
    <row r="72" spans="1:8" ht="15.75" customHeight="1">
      <c r="A72" s="72" t="s">
        <v>153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154</v>
      </c>
      <c r="B73" s="74" t="s">
        <v>40</v>
      </c>
      <c r="C73" s="92">
        <f>E69</f>
        <v>75182.11</v>
      </c>
      <c r="D73" s="79" t="s">
        <v>59</v>
      </c>
      <c r="E73" s="68"/>
      <c r="G73" s="63"/>
      <c r="H73" s="63"/>
    </row>
    <row r="74" spans="1:8" ht="15.75" customHeight="1">
      <c r="A74" s="72" t="s">
        <v>155</v>
      </c>
      <c r="B74" s="74" t="s">
        <v>41</v>
      </c>
      <c r="C74" s="92">
        <f>E69</f>
        <v>75182.11</v>
      </c>
      <c r="D74" s="79" t="s">
        <v>59</v>
      </c>
      <c r="E74" s="68"/>
      <c r="G74" s="63"/>
      <c r="H74" s="63"/>
    </row>
    <row r="75" spans="1:8" ht="15.75" customHeight="1">
      <c r="A75" s="72" t="s">
        <v>156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157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158</v>
      </c>
      <c r="B77" s="76" t="s">
        <v>85</v>
      </c>
      <c r="C77" s="95">
        <f>IF(E77&gt;0,"Предоставляется",0)</f>
        <v>0</v>
      </c>
      <c r="D77" s="95" t="s">
        <v>86</v>
      </c>
      <c r="E77" s="94">
        <v>0</v>
      </c>
      <c r="F77" s="93" t="s">
        <v>172</v>
      </c>
      <c r="G77" s="65"/>
      <c r="H77" s="65"/>
    </row>
    <row r="78" spans="1:8" ht="15.75" customHeight="1">
      <c r="A78" s="72" t="s">
        <v>159</v>
      </c>
      <c r="B78" s="74" t="s">
        <v>37</v>
      </c>
      <c r="C78" s="97">
        <v>0</v>
      </c>
      <c r="D78" s="93" t="s">
        <v>174</v>
      </c>
      <c r="E78" s="63"/>
      <c r="G78" s="63"/>
      <c r="H78" s="63"/>
    </row>
    <row r="79" spans="1:8" ht="15.75" customHeight="1">
      <c r="A79" s="72" t="s">
        <v>160</v>
      </c>
      <c r="B79" s="74" t="s">
        <v>38</v>
      </c>
      <c r="C79" s="85">
        <v>0</v>
      </c>
      <c r="D79" s="93" t="s">
        <v>171</v>
      </c>
      <c r="E79" s="63"/>
      <c r="G79" s="63"/>
      <c r="H79" s="63"/>
    </row>
    <row r="80" spans="1:8" ht="15.75" customHeight="1">
      <c r="A80" s="72" t="s">
        <v>161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162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163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164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165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87" sqref="K8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175</v>
      </c>
      <c r="B2" s="58" t="s">
        <v>45</v>
      </c>
      <c r="C2" s="104">
        <v>18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176</v>
      </c>
      <c r="B3" s="58" t="s">
        <v>46</v>
      </c>
      <c r="C3" s="104">
        <v>5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177</v>
      </c>
      <c r="B4" s="58" t="s">
        <v>47</v>
      </c>
      <c r="C4" s="105">
        <v>520037.77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2020-03-19T01:14:04Z</dcterms:modified>
</cp:coreProperties>
</file>