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D4" i="2" l="1"/>
  <c r="D2" i="2" l="1"/>
  <c r="C7" i="3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4" i="1"/>
  <c r="A123" i="1"/>
  <c r="A120" i="1"/>
  <c r="A119" i="1"/>
  <c r="G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G94" i="1"/>
  <c r="D94" i="1"/>
  <c r="K94" i="1"/>
  <c r="A141" i="1" l="1"/>
  <c r="A95" i="1"/>
  <c r="F134" i="1"/>
  <c r="A94" i="1"/>
  <c r="A96" i="1"/>
  <c r="A137" i="1"/>
  <c r="A122" i="1"/>
  <c r="F118" i="1"/>
  <c r="A121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9" i="3"/>
  <c r="J116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<sst xmlns="http://schemas.openxmlformats.org/spreadsheetml/2006/main" count="563" uniqueCount="209">
  <si>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</si>
  <si>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</si>
  <si>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</si>
  <si>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</si>
  <si>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</si>
  <si>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</si>
  <si>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</si>
  <si>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</si>
  <si>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</si>
  <si>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</si>
  <si>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</si>
  <si>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</si>
  <si>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</si>
  <si>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</si>
  <si>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</si>
  <si>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</si>
  <si>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</si>
  <si>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</si>
  <si>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</si>
  <si>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</si>
  <si>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</si>
  <si>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</si>
  <si>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</si>
  <si>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</si>
  <si>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</si>
  <si>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</si>
  <si>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</si>
  <si>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</si>
  <si>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</si>
  <si>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</si>
  <si>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</si>
  <si>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</si>
  <si>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</si>
  <si>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</si>
  <si>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</si>
  <si>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</si>
  <si>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</si>
  <si>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</si>
  <si>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</si>
  <si>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</si>
  <si>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</si>
  <si>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</si>
  <si>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</si>
  <si>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</si>
  <si>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</si>
  <si>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</si>
  <si>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</si>
  <si>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</si>
  <si>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</si>
  <si>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</si>
  <si>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</si>
  <si>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</si>
  <si>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</si>
  <si>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</si>
  <si>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</si>
  <si>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</si>
  <si>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</si>
  <si>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</si>
  <si>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</si>
  <si>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</si>
  <si>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</si>
  <si>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</si>
  <si>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</si>
  <si>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</si>
  <si>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</si>
  <si>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</si>
  <si>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</si>
  <si>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</si>
  <si>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</si>
  <si>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</si>
  <si>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</si>
  <si>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</si>
  <si>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</si>
  <si>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</si>
  <si>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</si>
  <si>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</si>
  <si>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</si>
  <si>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</si>
  <si>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</si>
  <si>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</si>
  <si>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</si>
  <si>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</si>
  <si>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</si>
  <si>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</si>
  <si>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</si>
  <si>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</si>
  <si>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</si>
  <si>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</si>
  <si>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</si>
  <si>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</si>
  <si>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</si>
  <si>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</si>
  <si>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</si>
  <si>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</si>
  <si>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</si>
  <si>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</si>
  <si>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</si>
  <si>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</si>
  <si>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</si>
  <si>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</si>
  <si>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</si>
  <si>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</si>
  <si>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</si>
  <si>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</si>
  <si>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</si>
  <si>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</si>
  <si>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</si>
  <si>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</si>
  <si>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</si>
  <si>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</si>
  <si>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</si>
  <si>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</si>
  <si>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</si>
  <si>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</si>
  <si>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</si>
  <si>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</si>
  <si>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</si>
  <si>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</si>
  <si>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</si>
  <si>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</si>
  <si>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</si>
  <si>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</si>
  <si>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</si>
  <si>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</si>
  <si>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</si>
  <si>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</si>
  <si>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</si>
  <si>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</si>
  <si>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</si>
  <si>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</si>
  <si>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</si>
  <si>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</si>
  <si>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</si>
  <si>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</si>
  <si>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</si>
  <si>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</si>
  <si>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</si>
  <si>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</si>
  <si>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</si>
  <si>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</si>
  <si>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</si>
  <si>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</si>
  <si>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</si>
  <si>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</si>
  <si>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</si>
  <si>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</si>
  <si>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</si>
  <si>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</si>
  <si>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</si>
  <si>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</si>
  <si>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</si>
  <si>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</si>
  <si>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</si>
  <si>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</si>
  <si>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</si>
  <si>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</si>
  <si>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</si>
  <si>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</si>
  <si>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</si>
  <si>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</si>
  <si>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</si>
  <si>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</si>
  <si>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</si>
  <si>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</si>
  <si>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</si>
  <si>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</si>
  <si>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</si>
  <si>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</si>
  <si>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</si>
  <si>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</si>
  <si>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</si>
  <si>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</si>
  <si>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</si>
  <si>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</si>
  <si>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</si>
  <si>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</si>
  <si>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</si>
  <si>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</si>
  <si>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</si>
  <si>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</si>
  <si>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</si>
  <si>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</si>
  <si>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157/1</t>
  </si>
  <si>
    <t>Техническое обслуживание системы видеонаблюдения.</t>
  </si>
  <si>
    <t>Техническое освидетельствование лифтов.</t>
  </si>
  <si>
    <t>Замена светильника в подъезде.</t>
  </si>
  <si>
    <t>Монтаж системы охранной сигнализации.</t>
  </si>
  <si>
    <t>Ремонт дорожного покрытия (заделка ям и выбоин).</t>
  </si>
  <si>
    <t>ежемесячно</t>
  </si>
  <si>
    <t>ежегодно</t>
  </si>
  <si>
    <t>разово</t>
  </si>
  <si>
    <t>АВР от 14.01.2019</t>
  </si>
  <si>
    <t>площадь дома</t>
  </si>
  <si>
    <t>Дополнительная уборка придомовой территории.</t>
  </si>
  <si>
    <t>АВР 11/20 от 30.08.2019</t>
  </si>
  <si>
    <t>АВР от 11/23 от 30.08.2019</t>
  </si>
  <si>
    <t>Услуги крана</t>
  </si>
  <si>
    <t>АВР от 09.07.2019</t>
  </si>
  <si>
    <t>Завоз песка на детскую площадку.</t>
  </si>
  <si>
    <t xml:space="preserve">АВР от 05.12.2019, Решение, смета №7587 от 14.02.2019, </t>
  </si>
  <si>
    <t xml:space="preserve">  -  техническое освидетельствование лифтов</t>
  </si>
  <si>
    <t xml:space="preserve">  -  ремонт  подъездов</t>
  </si>
  <si>
    <t xml:space="preserve">  -  ремонт дорожного покрытия внутри двора</t>
  </si>
  <si>
    <t>АВР от 05.12.2019, Решение, Счёт №1676 от 24.07.2019</t>
  </si>
  <si>
    <t>Посадка цветов в клумбы.</t>
  </si>
  <si>
    <t>Отчет об исполнении договора управления многоквартирного дома 
Байкальская, 157/1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</si>
  <si>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</si>
  <si>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</si>
  <si>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c 21.02.2019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</si>
</sst>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1" fontId="5" fillId="0" borderId="0" xfId="5" applyNumberFormat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4" fontId="19" fillId="0" borderId="0" xfId="5" applyNumberFormat="1" applyFont="1" applyBorder="1" applyAlignment="1"/>
    <xf numFmtId="4" fontId="19" fillId="0" borderId="0" xfId="5" applyNumberFormat="1" applyFont="1" applyFill="1" applyBorder="1" applyAlignment="1"/>
    <xf numFmtId="0" fontId="5" fillId="0" borderId="0" xfId="5" applyBorder="1" applyAlignment="1">
      <alignment horizontal="center"/>
    </xf>
    <xf numFmtId="0" fontId="5" fillId="0" borderId="0" xfId="5" applyFill="1" applyBorder="1" applyAlignment="1"/>
    <xf numFmtId="0" fontId="19" fillId="0" borderId="0" xfId="5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4" applyFont="1" applyFill="1" applyBorder="1" applyAlignment="1">
      <alignment horizontal="center"/>
    </xf>
    <xf numFmtId="0" fontId="19" fillId="0" borderId="0" xfId="5" applyFont="1" applyFill="1" applyBorder="1" applyAlignment="1"/>
    <xf numFmtId="1" fontId="19" fillId="0" borderId="0" xfId="5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2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7" sqref="K4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6" t="s">
        <v>182</v>
      </c>
      <c r="B2" s="156"/>
      <c r="C2" s="156"/>
      <c r="D2" s="156"/>
      <c r="E2" s="156"/>
      <c r="F2" s="156"/>
      <c r="G2" s="156"/>
      <c r="H2" s="156"/>
      <c r="I2" s="156"/>
      <c r="J2" s="156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0"/>
      <c r="L8" s="157"/>
      <c r="M8" s="110"/>
      <c r="N8" s="110"/>
      <c r="O8" s="71" t="s">
        <v>87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0"/>
      <c r="L9" s="157"/>
      <c r="M9" s="110"/>
      <c r="N9" s="110"/>
      <c r="O9" s="71" t="s">
        <v>88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404089.99</v>
      </c>
      <c r="K10" s="110"/>
      <c r="L10" s="157"/>
      <c r="M10" s="110"/>
      <c r="N10" s="110"/>
      <c r="O10" s="71" t="s">
        <v>89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1302436.5899999999</v>
      </c>
      <c r="K11" s="110"/>
      <c r="L11" s="157"/>
      <c r="M11" s="110"/>
      <c r="N11" s="110"/>
      <c r="O11" s="71" t="s">
        <v>90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985366.59</v>
      </c>
      <c r="K12" s="110"/>
      <c r="L12" s="157"/>
      <c r="M12" s="110"/>
      <c r="N12" s="110"/>
      <c r="O12" s="71" t="s">
        <v>91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317070</v>
      </c>
      <c r="K13" s="110"/>
      <c r="L13" s="157"/>
      <c r="M13" s="110"/>
      <c r="N13" s="110"/>
      <c r="O13" s="71" t="s">
        <v>92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10"/>
      <c r="L14" s="157"/>
      <c r="M14" s="110"/>
      <c r="N14" s="110"/>
      <c r="O14" s="71" t="s">
        <v>93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1398473.79</v>
      </c>
      <c r="K15" s="110"/>
      <c r="L15" s="157"/>
      <c r="M15" s="110"/>
      <c r="N15" s="110"/>
      <c r="O15" s="71" t="s">
        <v>94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1398473.79</v>
      </c>
      <c r="K16" s="110"/>
      <c r="L16" s="157"/>
      <c r="M16" s="110"/>
      <c r="N16" s="110"/>
      <c r="O16" s="71" t="s">
        <v>95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0"/>
      <c r="L17" s="157"/>
      <c r="M17" s="110"/>
      <c r="N17" s="110"/>
      <c r="O17" s="71" t="s">
        <v>96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0"/>
      <c r="L18" s="157"/>
      <c r="M18" s="110"/>
      <c r="N18" s="110"/>
      <c r="O18" s="71" t="s">
        <v>97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0"/>
      <c r="L19" s="157"/>
      <c r="M19" s="110"/>
      <c r="N19" s="110"/>
      <c r="O19" s="71" t="s">
        <v>98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0"/>
      <c r="L20" s="157"/>
      <c r="M20" s="110"/>
      <c r="N20" s="110"/>
      <c r="O20" s="71" t="s">
        <v>99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1398473.79</v>
      </c>
      <c r="K21" s="110"/>
      <c r="L21" s="157"/>
      <c r="M21" s="110"/>
      <c r="N21" s="110"/>
      <c r="O21" s="71" t="s">
        <v>100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0"/>
      <c r="L22" s="157"/>
      <c r="M22" s="110"/>
      <c r="N22" s="110"/>
      <c r="O22" s="71" t="s">
        <v>101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0"/>
      <c r="L23" s="157"/>
      <c r="M23" s="110"/>
      <c r="N23" s="110"/>
      <c r="O23" s="71" t="s">
        <v>102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308052.7899999998</v>
      </c>
      <c r="K24" s="110"/>
      <c r="L24" s="157"/>
      <c r="M24" s="110"/>
      <c r="N24" s="110"/>
      <c r="O24" s="71" t="s">
        <v>103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0"/>
      <c r="L27" s="158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416630.04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0"/>
      <c r="L28" s="158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6">
        <f>VLOOKUP(A29,ПТО!$A$39:$D$53,2,FALSE)</f>
        <v>107803.8</v>
      </c>
      <c r="G29" s="146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0"/>
      <c r="L29" s="158"/>
      <c r="M29" s="110"/>
      <c r="N29" s="110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6">
        <f>VLOOKUP(A30,ПТО!$A$39:$D$53,2,FALSE)</f>
        <v>45658.080000000002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0"/>
      <c r="L30" s="158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76096.800000000003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0"/>
      <c r="L31" s="158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0"/>
      <c r="L32" s="158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22194.959999999999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0"/>
      <c r="L33" s="158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111608.64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0"/>
      <c r="L34" s="158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1"/>
      <c r="C35" s="141"/>
      <c r="D35" s="141"/>
      <c r="E35" s="141"/>
      <c r="F35" s="146">
        <f>VLOOKUP(A35,ПТО!$A$39:$D$53,2,FALSE)</f>
        <v>253021.92</v>
      </c>
      <c r="G35" s="146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10"/>
      <c r="L35" s="158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0"/>
      <c r="L36" s="158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0"/>
      <c r="L37" s="158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0"/>
      <c r="L38" s="158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0"/>
      <c r="L39" s="158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0"/>
      <c r="L40" s="158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0"/>
      <c r="L41" s="158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0"/>
      <c r="L42" s="158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41" t="str">
        <f>ПТО!A2</f>
        <v>Техническое обслуживание системы видеонаблюдения.</v>
      </c>
      <c r="B43" s="141"/>
      <c r="C43" s="141"/>
      <c r="D43" s="141"/>
      <c r="E43" s="141"/>
      <c r="F43" s="146">
        <f>VLOOKUP(A43,ПТО!$A$2:$D$31,4,FALSE)</f>
        <v>33600</v>
      </c>
      <c r="G43" s="146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0"/>
      <c r="L43" s="158"/>
      <c r="M43" s="117"/>
      <c r="N43" s="110"/>
      <c r="O43" s="23" t="str">
        <f t="shared" si="1"/>
        <v>Техническое обслуживание системы видеонаблюдения.</v>
      </c>
      <c r="R43" s="22" t="s">
        <v>76</v>
      </c>
    </row>
    <row r="44" spans="1:18" ht="51" customHeight="1" outlineLevel="1">
      <c r="A44" s="141" t="str">
        <f>ПТО!A3</f>
        <v>Техническое освидетельствование лифтов.</v>
      </c>
      <c r="B44" s="141"/>
      <c r="C44" s="141"/>
      <c r="D44" s="141"/>
      <c r="E44" s="141"/>
      <c r="F44" s="146">
        <f>VLOOKUP(A44,ПТО!$A$2:$D$31,4,FALSE)</f>
        <v>16200</v>
      </c>
      <c r="G44" s="146"/>
      <c r="H44" s="25" t="str">
        <f>VLOOKUP(A44,ПТО!$A$2:$D$31,2,FALSE)</f>
        <v>ежегодно</v>
      </c>
      <c r="I44" s="142">
        <f>VLOOKUP(A44,ПТО!$A$2:$D$31,3,FALSE)</f>
        <v>2</v>
      </c>
      <c r="J44" s="142"/>
      <c r="K44" s="110"/>
      <c r="L44" s="158"/>
      <c r="M44" s="117"/>
      <c r="N44" s="110"/>
      <c r="O44" s="23" t="str">
        <f t="shared" si="1"/>
        <v>Техническое освидетельствование лифтов.</v>
      </c>
      <c r="R44" s="22" t="s">
        <v>76</v>
      </c>
    </row>
    <row r="45" spans="1:18" ht="51" customHeight="1" outlineLevel="1">
      <c r="A45" s="141" t="str">
        <f>ПТО!A4</f>
        <v>Техническое обслуживание охранной сигнализации.</v>
      </c>
      <c r="B45" s="141"/>
      <c r="C45" s="141"/>
      <c r="D45" s="141"/>
      <c r="E45" s="141"/>
      <c r="F45" s="146">
        <f>VLOOKUP(A45,ПТО!$A$2:$D$31,4,FALSE)</f>
        <v>12129</v>
      </c>
      <c r="G45" s="146"/>
      <c r="H45" s="25" t="str">
        <f>VLOOKUP(A45,ПТО!$A$2:$D$31,2,FALSE)</f>
        <v>ежемесячно</v>
      </c>
      <c r="I45" s="142">
        <f>VLOOKUP(A45,ПТО!$A$2:$D$31,3,FALSE)</f>
        <v>10</v>
      </c>
      <c r="J45" s="142"/>
      <c r="K45" s="110"/>
      <c r="L45" s="158"/>
      <c r="M45" s="117"/>
      <c r="N45" s="110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41" t="str">
        <f>ПТО!A5</f>
        <v>Замена светильника в подъезде.</v>
      </c>
      <c r="B46" s="141"/>
      <c r="C46" s="141"/>
      <c r="D46" s="141"/>
      <c r="E46" s="141"/>
      <c r="F46" s="146">
        <f>VLOOKUP(A46,ПТО!$A$2:$D$31,4,FALSE)</f>
        <v>1122.5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0"/>
      <c r="L46" s="158"/>
      <c r="M46" s="117"/>
      <c r="N46" s="110"/>
      <c r="O46" s="23" t="str">
        <f t="shared" si="1"/>
        <v>Замена светильника в подъезде.</v>
      </c>
      <c r="R46" s="22" t="s">
        <v>76</v>
      </c>
    </row>
    <row r="47" spans="1:18" ht="51" customHeight="1" outlineLevel="1">
      <c r="A47" s="141" t="str">
        <f>ПТО!A6</f>
        <v>Монтаж системы охранной сигнализации.</v>
      </c>
      <c r="B47" s="141"/>
      <c r="C47" s="141"/>
      <c r="D47" s="141"/>
      <c r="E47" s="141"/>
      <c r="F47" s="146">
        <f>VLOOKUP(A47,ПТО!$A$2:$D$31,4,FALSE)</f>
        <v>13040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0"/>
      <c r="L47" s="158"/>
      <c r="M47" s="117"/>
      <c r="N47" s="110"/>
      <c r="O47" s="23" t="str">
        <f t="shared" si="1"/>
        <v>Монтаж системы охранной сигнализации.</v>
      </c>
      <c r="R47" s="22" t="s">
        <v>76</v>
      </c>
    </row>
    <row r="48" spans="1:18" ht="51" customHeight="1" outlineLevel="1">
      <c r="A48" s="141" t="str">
        <f>ПТО!A7</f>
        <v>Ремонт дорожного покрытия (заделка ям и выбоин).</v>
      </c>
      <c r="B48" s="141"/>
      <c r="C48" s="141"/>
      <c r="D48" s="141"/>
      <c r="E48" s="141"/>
      <c r="F48" s="146">
        <f>VLOOKUP(A48,ПТО!$A$2:$D$31,4,FALSE)</f>
        <v>4933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0"/>
      <c r="L48" s="158"/>
      <c r="M48" s="117"/>
      <c r="N48" s="110"/>
      <c r="O48" s="23" t="str">
        <f t="shared" si="1"/>
        <v>Ремонт дорожного покрытия (заделка ям и выбоин).</v>
      </c>
      <c r="R48" s="22" t="s">
        <v>76</v>
      </c>
    </row>
    <row r="49" spans="1:18" ht="51" customHeight="1" outlineLevel="1">
      <c r="A49" s="141" t="str">
        <f>ПТО!A8</f>
        <v>Дополнительная уборка придомовой территории.</v>
      </c>
      <c r="B49" s="141"/>
      <c r="C49" s="141"/>
      <c r="D49" s="141"/>
      <c r="E49" s="141"/>
      <c r="F49" s="146">
        <f>VLOOKUP(A49,ПТО!$A$2:$D$31,4,FALSE)</f>
        <v>11300</v>
      </c>
      <c r="G49" s="146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0"/>
      <c r="L49" s="158"/>
      <c r="M49" s="117"/>
      <c r="N49" s="110"/>
      <c r="O49" s="23" t="str">
        <f t="shared" si="1"/>
        <v>Дополнительная уборка придомовой территории.</v>
      </c>
      <c r="R49" s="22" t="s">
        <v>76</v>
      </c>
    </row>
    <row r="50" spans="1:18" ht="51" customHeight="1" outlineLevel="1">
      <c r="A50" s="141" t="str">
        <f>ПТО!A9</f>
        <v>Услуги крана</v>
      </c>
      <c r="B50" s="141"/>
      <c r="C50" s="141"/>
      <c r="D50" s="141"/>
      <c r="E50" s="141"/>
      <c r="F50" s="146">
        <f>VLOOKUP(A50,ПТО!$A$2:$D$31,4,FALSE)</f>
        <v>4489.7</v>
      </c>
      <c r="G50" s="146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10"/>
      <c r="L50" s="158"/>
      <c r="M50" s="117"/>
      <c r="N50" s="110"/>
      <c r="O50" s="23" t="str">
        <f t="shared" si="1"/>
        <v>Услуги крана</v>
      </c>
      <c r="R50" s="22" t="s">
        <v>76</v>
      </c>
    </row>
    <row r="51" spans="1:18" ht="51" customHeight="1" outlineLevel="1">
      <c r="A51" s="141" t="str">
        <f>ПТО!A10</f>
        <v>Завоз песка на детскую площадку.</v>
      </c>
      <c r="B51" s="141"/>
      <c r="C51" s="141"/>
      <c r="D51" s="141"/>
      <c r="E51" s="141"/>
      <c r="F51" s="146">
        <f>VLOOKUP(A51,ПТО!$A$2:$D$31,4,FALSE)</f>
        <v>4500</v>
      </c>
      <c r="G51" s="146"/>
      <c r="H51" s="25" t="str">
        <f>VLOOKUP(A51,ПТО!$A$2:$D$31,2,FALSE)</f>
        <v>разово</v>
      </c>
      <c r="I51" s="142">
        <f>VLOOKUP(A51,ПТО!$A$2:$D$31,3,FALSE)</f>
        <v>1</v>
      </c>
      <c r="J51" s="142"/>
      <c r="K51" s="110"/>
      <c r="L51" s="158"/>
      <c r="M51" s="117"/>
      <c r="N51" s="110"/>
      <c r="O51" s="23" t="str">
        <f t="shared" si="1"/>
        <v>Завоз песка на детскую площадку.</v>
      </c>
      <c r="R51" s="22" t="s">
        <v>76</v>
      </c>
    </row>
    <row r="52" spans="1:18" ht="51" customHeight="1" outlineLevel="1">
      <c r="A52" s="141" t="str">
        <f>ПТО!A11</f>
        <v>Посадка цветов в клумбы.</v>
      </c>
      <c r="B52" s="141"/>
      <c r="C52" s="141"/>
      <c r="D52" s="141"/>
      <c r="E52" s="141"/>
      <c r="F52" s="146">
        <f>VLOOKUP(A52,ПТО!$A$2:$D$31,4,FALSE)</f>
        <v>1000</v>
      </c>
      <c r="G52" s="146"/>
      <c r="H52" s="25" t="str">
        <f>VLOOKUP(A52,ПТО!$A$2:$D$31,2,FALSE)</f>
        <v>разово</v>
      </c>
      <c r="I52" s="142">
        <f>VLOOKUP(A52,ПТО!$A$2:$D$31,3,FALSE)</f>
        <v>1</v>
      </c>
      <c r="J52" s="142"/>
      <c r="K52" s="110"/>
      <c r="L52" s="158"/>
      <c r="M52" s="117"/>
      <c r="N52" s="110"/>
      <c r="O52" s="23" t="str">
        <f t="shared" si="1"/>
        <v>Посадка цветов в клумбы.</v>
      </c>
      <c r="R52" s="22" t="s">
        <v>76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0"/>
      <c r="L53" s="158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0"/>
      <c r="L54" s="158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0"/>
      <c r="L55" s="158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0"/>
      <c r="L56" s="158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0"/>
      <c r="L57" s="158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0"/>
      <c r="L58" s="158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0"/>
      <c r="L59" s="158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0"/>
      <c r="L60" s="158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0"/>
      <c r="L61" s="158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0"/>
      <c r="L62" s="158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0"/>
      <c r="L63" s="158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0"/>
      <c r="L64" s="158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0"/>
      <c r="L65" s="158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0"/>
      <c r="L66" s="158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0"/>
      <c r="L67" s="158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0"/>
      <c r="L68" s="158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0"/>
      <c r="L69" s="158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0"/>
      <c r="L70" s="158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58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0"/>
      <c r="L72" s="158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179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0"/>
      <c r="L75" s="161"/>
      <c r="M75" s="110"/>
      <c r="N75" s="110"/>
      <c r="O75" s="71" t="s">
        <v>104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0"/>
      <c r="L76" s="161"/>
      <c r="M76" s="110"/>
      <c r="N76" s="110"/>
      <c r="O76" s="71" t="s">
        <v>105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0"/>
      <c r="L77" s="161"/>
      <c r="M77" s="110"/>
      <c r="N77" s="110"/>
      <c r="O77" s="71" t="s">
        <v>106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8">
        <f>VLOOKUP(O78,АО,3,FALSE)</f>
        <v>0</v>
      </c>
      <c r="K78" s="110"/>
      <c r="L78" s="161"/>
      <c r="M78" s="110"/>
      <c r="N78" s="110"/>
      <c r="O78" s="71" t="s">
        <v>107</v>
      </c>
    </row>
    <row r="79" spans="1:16384">
      <c r="A79" s="116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8">
        <f t="shared" ref="J81:J90" si="2">VLOOKUP(O81,АО,3,FALSE)</f>
        <v>0</v>
      </c>
      <c r="K81" s="110"/>
      <c r="L81" s="147"/>
      <c r="M81" s="110"/>
      <c r="N81" s="110"/>
      <c r="O81" s="71" t="s">
        <v>108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8">
        <f t="shared" si="2"/>
        <v>0</v>
      </c>
      <c r="K82" s="110"/>
      <c r="L82" s="147"/>
      <c r="M82" s="110"/>
      <c r="N82" s="110"/>
      <c r="O82" s="71" t="s">
        <v>109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8">
        <f t="shared" si="2"/>
        <v>198014.56</v>
      </c>
      <c r="K83" s="110"/>
      <c r="L83" s="147"/>
      <c r="M83" s="110"/>
      <c r="N83" s="110"/>
      <c r="O83" s="71" t="s">
        <v>110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8">
        <f t="shared" si="2"/>
        <v>0</v>
      </c>
      <c r="K84" s="110"/>
      <c r="L84" s="147"/>
      <c r="M84" s="110"/>
      <c r="N84" s="110"/>
      <c r="O84" s="71" t="s">
        <v>111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8">
        <f t="shared" si="2"/>
        <v>0</v>
      </c>
      <c r="K85" s="110"/>
      <c r="L85" s="147"/>
      <c r="M85" s="110"/>
      <c r="N85" s="110"/>
      <c r="O85" s="71" t="s">
        <v>112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8">
        <f t="shared" si="2"/>
        <v>207234.66</v>
      </c>
      <c r="K86" s="110"/>
      <c r="L86" s="147"/>
      <c r="M86" s="110"/>
      <c r="N86" s="110"/>
      <c r="O86" s="71" t="s">
        <v>113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0"/>
      <c r="L87" s="147"/>
      <c r="M87" s="110"/>
      <c r="N87" s="110"/>
      <c r="O87" s="71" t="s">
        <v>114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0"/>
      <c r="L88" s="147"/>
      <c r="M88" s="110"/>
      <c r="N88" s="110"/>
      <c r="O88" s="71" t="s">
        <v>115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0"/>
      <c r="L89" s="147"/>
      <c r="M89" s="110"/>
      <c r="N89" s="110"/>
      <c r="O89" s="71" t="s">
        <v>116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8">
        <f t="shared" si="2"/>
        <v>0</v>
      </c>
      <c r="K90" s="110"/>
      <c r="L90" s="147"/>
      <c r="M90" s="110"/>
      <c r="N90" s="110"/>
      <c r="O90" s="71" t="s">
        <v>117</v>
      </c>
    </row>
    <row r="91" spans="1:15">
      <c r="A91" s="105" t="s">
        <v>179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2" t="s">
        <v>48</v>
      </c>
      <c r="B93" s="162"/>
      <c r="C93" s="162"/>
      <c r="D93" s="163" t="s">
        <v>49</v>
      </c>
      <c r="E93" s="163"/>
      <c r="F93" s="10" t="s">
        <v>50</v>
      </c>
      <c r="G93" s="162" t="s">
        <v>51</v>
      </c>
      <c r="H93" s="162"/>
      <c r="I93" s="162"/>
      <c r="J93" s="162"/>
      <c r="K93" s="110"/>
      <c r="L93" s="110"/>
      <c r="M93" s="110"/>
      <c r="N93" s="110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648642.72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592367.78</v>
      </c>
      <c r="L95" s="148"/>
      <c r="O95" s="1" t="s">
        <v>118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663543.57999999996</v>
      </c>
      <c r="L96" s="148"/>
      <c r="O96" s="1" t="s">
        <v>119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48"/>
      <c r="O97" s="1" t="s">
        <v>120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648642.72</v>
      </c>
      <c r="L98" s="148"/>
      <c r="O98" s="1" t="s">
        <v>121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648642.72</v>
      </c>
      <c r="L99" s="148"/>
      <c r="O99" s="1" t="s">
        <v>122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123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124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120088.11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8623.92</v>
      </c>
      <c r="L103" s="148"/>
      <c r="O103" s="1" t="s">
        <v>127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122097.77</v>
      </c>
      <c r="L104" s="148"/>
      <c r="O104" s="1" t="s">
        <v>128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48"/>
      <c r="O105" s="1" t="s">
        <v>129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120088.11</v>
      </c>
      <c r="L106" s="148"/>
      <c r="O106" s="1" t="s">
        <v>130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120088.11</v>
      </c>
      <c r="L107" s="148"/>
      <c r="O107" s="1" t="s">
        <v>131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132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133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200900.06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13465.15</v>
      </c>
      <c r="L111" s="148"/>
      <c r="O111" s="1" t="s">
        <v>135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205092.01</v>
      </c>
      <c r="L112" s="148"/>
      <c r="O112" s="1" t="s">
        <v>136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0</v>
      </c>
      <c r="L113" s="148"/>
      <c r="O113" s="1" t="s">
        <v>137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200900.06</v>
      </c>
      <c r="L114" s="148"/>
      <c r="O114" s="1" t="s">
        <v>138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200900.06</v>
      </c>
      <c r="L115" s="148"/>
      <c r="O115" s="1" t="s">
        <v>139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140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141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215444.08</v>
      </c>
      <c r="H118" s="144"/>
      <c r="I118" s="144"/>
      <c r="J118" s="144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398.73</v>
      </c>
      <c r="L119" s="49"/>
      <c r="O119" s="1" t="s">
        <v>143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184900.69</v>
      </c>
      <c r="L120" s="49"/>
      <c r="O120" s="1" t="s">
        <v>144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30543.389999999985</v>
      </c>
      <c r="L121" s="49"/>
      <c r="O121" s="1" t="s">
        <v>145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215444.08</v>
      </c>
      <c r="L122" s="49"/>
      <c r="O122" s="1" t="s">
        <v>146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215444.08</v>
      </c>
      <c r="L123" s="49"/>
      <c r="O123" s="1" t="s">
        <v>147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148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149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66154.27</v>
      </c>
      <c r="H126" s="144"/>
      <c r="I126" s="144"/>
      <c r="J126" s="144"/>
      <c r="L126" s="49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4750.76</v>
      </c>
      <c r="L127" s="49"/>
      <c r="O127" s="1" t="s">
        <v>151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66375.09</v>
      </c>
      <c r="L128" s="49"/>
      <c r="O128" s="1" t="s">
        <v>152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0</v>
      </c>
      <c r="L129" s="49"/>
      <c r="O129" s="1" t="s">
        <v>153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66154.27</v>
      </c>
      <c r="L130" s="49"/>
      <c r="O130" s="1" t="s">
        <v>154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66154.27</v>
      </c>
      <c r="L131" s="49"/>
      <c r="O131" s="1" t="s">
        <v>155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156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157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4"/>
      <c r="I134" s="144"/>
      <c r="J134" s="144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159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160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161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162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163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164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165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14</v>
      </c>
      <c r="O144" t="s">
        <v>175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12</v>
      </c>
      <c r="L145" s="15"/>
      <c r="O145" t="s">
        <v>176</v>
      </c>
    </row>
    <row r="146" spans="1:15" ht="30" customHeight="1" outlineLevel="1">
      <c r="A146" s="139" t="s">
        <v>178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573356.81999999995</v>
      </c>
      <c r="O146" t="s">
        <v>177</v>
      </c>
    </row>
    <row r="149" spans="1:15" ht="52.5" customHeight="1">
      <c r="A149" s="164" t="s">
        <v>205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6" t="s">
        <v>71</v>
      </c>
      <c r="B154" s="166"/>
      <c r="C154" s="166"/>
      <c r="D154" s="166"/>
      <c r="E154" s="27">
        <f>ПТО!G1</f>
        <v>-395722.72</v>
      </c>
    </row>
    <row r="155" spans="1:15" ht="34.5" customHeight="1">
      <c r="A155" s="165" t="s">
        <v>72</v>
      </c>
      <c r="B155" s="165"/>
      <c r="C155" s="165"/>
      <c r="D155" s="165"/>
      <c r="E155" s="28">
        <f>J13</f>
        <v>317070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1" t="str">
        <f t="shared" ref="A158:A163" si="14">IF(N158&gt;0,N158,0)</f>
        <v>Техническое обслуживание системы видеонаблюдения.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33600</v>
      </c>
      <c r="G158" s="146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76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41" t="str">
        <f t="shared" si="14"/>
        <v>Техническое освидетельствование лифтов.</v>
      </c>
      <c r="B159" s="141"/>
      <c r="C159" s="141"/>
      <c r="D159" s="141"/>
      <c r="E159" s="141"/>
      <c r="F159" s="146">
        <f t="shared" si="15"/>
        <v>16200</v>
      </c>
      <c r="G159" s="146"/>
      <c r="H159" s="24" t="str">
        <f t="shared" si="16"/>
        <v>ежегодно</v>
      </c>
      <c r="I159" s="142">
        <f t="shared" si="17"/>
        <v>2</v>
      </c>
      <c r="J159" s="142"/>
      <c r="M159" s="22" t="s">
        <v>76</v>
      </c>
      <c r="N159" s="1" t="str">
        <v>Техническое освидетельствование лифтов.</v>
      </c>
    </row>
    <row r="160" spans="1:15" ht="28.5" customHeight="1">
      <c r="A160" s="141" t="str">
        <f t="shared" si="14"/>
        <v>Техническое обслуживание охранной сигнализации.</v>
      </c>
      <c r="B160" s="141"/>
      <c r="C160" s="141"/>
      <c r="D160" s="141"/>
      <c r="E160" s="141"/>
      <c r="F160" s="146">
        <f t="shared" si="15"/>
        <v>12129</v>
      </c>
      <c r="G160" s="146"/>
      <c r="H160" s="24" t="str">
        <f t="shared" si="16"/>
        <v>ежемесячно</v>
      </c>
      <c r="I160" s="142">
        <f t="shared" si="17"/>
        <v>10</v>
      </c>
      <c r="J160" s="142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41" t="str">
        <f>IF(N161&gt;0,N161,0)</f>
        <v>Замена светильника в подъезде.</v>
      </c>
      <c r="B161" s="141"/>
      <c r="C161" s="141"/>
      <c r="D161" s="141"/>
      <c r="E161" s="141"/>
      <c r="F161" s="146">
        <f t="shared" si="15"/>
        <v>1122.5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76</v>
      </c>
      <c r="N161" s="1" t="str">
        <v>Замена светильника в подъезде.</v>
      </c>
    </row>
    <row r="162" spans="1:14" ht="28.5" customHeight="1">
      <c r="A162" s="141" t="str">
        <f t="shared" si="14"/>
        <v>Монтаж системы охранной сигнализации.</v>
      </c>
      <c r="B162" s="141"/>
      <c r="C162" s="141"/>
      <c r="D162" s="141"/>
      <c r="E162" s="141"/>
      <c r="F162" s="146">
        <f t="shared" si="15"/>
        <v>13040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76</v>
      </c>
      <c r="N162" s="1" t="str">
        <v>Монтаж системы охранной сигнализации.</v>
      </c>
    </row>
    <row r="163" spans="1:14" ht="28.5" customHeight="1">
      <c r="A163" s="141" t="str">
        <f t="shared" si="14"/>
        <v>Ремонт дорожного покрытия (заделка ям и выбоин).</v>
      </c>
      <c r="B163" s="141"/>
      <c r="C163" s="141"/>
      <c r="D163" s="141"/>
      <c r="E163" s="141"/>
      <c r="F163" s="146">
        <f t="shared" si="15"/>
        <v>4933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76</v>
      </c>
      <c r="N163" s="1" t="str">
        <v>Ремонт дорожного покрытия (заделка ям и выбоин).</v>
      </c>
    </row>
    <row r="164" spans="1:14" ht="28.5" customHeight="1">
      <c r="A164" s="141" t="str">
        <f t="shared" ref="A164:A187" si="18">IF(N164&gt;0,N164,0)</f>
        <v>Дополнительная уборка придомовой территории.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11300</v>
      </c>
      <c r="G164" s="146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76</v>
      </c>
      <c r="N164" s="1" t="str">
        <v>Дополнительная уборка придомовой территории.</v>
      </c>
    </row>
    <row r="165" spans="1:14" ht="28.5" customHeight="1">
      <c r="A165" s="141" t="str">
        <f t="shared" si="18"/>
        <v>Услуги крана</v>
      </c>
      <c r="B165" s="141"/>
      <c r="C165" s="141"/>
      <c r="D165" s="141"/>
      <c r="E165" s="141"/>
      <c r="F165" s="146">
        <f t="shared" si="19"/>
        <v>4489.7</v>
      </c>
      <c r="G165" s="146"/>
      <c r="H165" s="29" t="str">
        <f t="shared" si="16"/>
        <v>разово</v>
      </c>
      <c r="I165" s="142">
        <f t="shared" si="20"/>
        <v>1</v>
      </c>
      <c r="J165" s="142"/>
      <c r="M165" s="22" t="s">
        <v>76</v>
      </c>
      <c r="N165" s="1" t="str">
        <v>Услуги крана</v>
      </c>
    </row>
    <row r="166" spans="1:14" ht="28.5" customHeight="1">
      <c r="A166" s="141" t="str">
        <f t="shared" si="18"/>
        <v>Завоз песка на детскую площадку.</v>
      </c>
      <c r="B166" s="141"/>
      <c r="C166" s="141"/>
      <c r="D166" s="141"/>
      <c r="E166" s="141"/>
      <c r="F166" s="146">
        <f t="shared" si="19"/>
        <v>4500</v>
      </c>
      <c r="G166" s="146"/>
      <c r="H166" s="29" t="str">
        <f t="shared" si="16"/>
        <v>разово</v>
      </c>
      <c r="I166" s="142">
        <f t="shared" si="20"/>
        <v>1</v>
      </c>
      <c r="J166" s="142"/>
      <c r="M166" s="22" t="s">
        <v>76</v>
      </c>
      <c r="N166" s="1" t="str">
        <v>Завоз песка на детскую площадку.</v>
      </c>
    </row>
    <row r="167" spans="1:14" ht="28.5" customHeight="1">
      <c r="A167" s="141" t="str">
        <f t="shared" si="18"/>
        <v>Посадка цветов в клумбы.</v>
      </c>
      <c r="B167" s="141"/>
      <c r="C167" s="141"/>
      <c r="D167" s="141"/>
      <c r="E167" s="141"/>
      <c r="F167" s="146">
        <f t="shared" si="19"/>
        <v>1000</v>
      </c>
      <c r="G167" s="146"/>
      <c r="H167" s="29" t="str">
        <f t="shared" si="16"/>
        <v>разово</v>
      </c>
      <c r="I167" s="142">
        <f t="shared" si="20"/>
        <v>1</v>
      </c>
      <c r="J167" s="142"/>
      <c r="M167" s="22" t="s">
        <v>76</v>
      </c>
      <c r="N167" s="1" t="str">
        <v>Посадка цветов в клумбы.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6">
        <f t="shared" si="19"/>
        <v>0</v>
      </c>
      <c r="G168" s="146"/>
      <c r="H168" s="29" t="e">
        <f t="shared" si="16"/>
        <v>#N/A</v>
      </c>
      <c r="I168" s="142" t="e">
        <f t="shared" si="20"/>
        <v>#N/A</v>
      </c>
      <c r="J168" s="142"/>
      <c r="M168" s="22" t="s">
        <v>76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6">
        <f t="shared" si="19"/>
        <v>0</v>
      </c>
      <c r="G169" s="146"/>
      <c r="H169" s="29" t="e">
        <f t="shared" si="16"/>
        <v>#N/A</v>
      </c>
      <c r="I169" s="142" t="e">
        <f t="shared" si="20"/>
        <v>#N/A</v>
      </c>
      <c r="J169" s="142"/>
      <c r="M169" s="22" t="s">
        <v>76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76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76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76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76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76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76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76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76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76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76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76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76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76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76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76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76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76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76</v>
      </c>
      <c r="N187" s="1">
        <v>0</v>
      </c>
    </row>
    <row r="188" spans="1:14" ht="29.25" customHeight="1">
      <c r="A188" s="105" t="s">
        <v>179</v>
      </c>
    </row>
    <row r="189" spans="1:14" ht="29.25" customHeight="1">
      <c r="A189" s="105" t="s">
        <v>179</v>
      </c>
    </row>
    <row r="190" spans="1:14" ht="36.75" customHeight="1">
      <c r="A190" s="166" t="s">
        <v>73</v>
      </c>
      <c r="B190" s="166"/>
      <c r="C190" s="166"/>
      <c r="D190" s="166"/>
      <c r="E190" s="27">
        <f>SUM(F158:G187)</f>
        <v>102314.2</v>
      </c>
    </row>
    <row r="191" spans="1:14" ht="51.75" customHeight="1">
      <c r="A191" s="166" t="s">
        <v>74</v>
      </c>
      <c r="B191" s="166"/>
      <c r="C191" s="166"/>
      <c r="D191" s="166"/>
      <c r="E191" s="27">
        <f>E190+E154-E155</f>
        <v>-610478.52</v>
      </c>
    </row>
    <row r="192" spans="1:14">
      <c r="A192" s="105" t="s">
        <v>179</v>
      </c>
    </row>
    <row r="193" spans="1:10" ht="62.25" customHeight="1">
      <c r="A193" s="140" t="s">
        <v>77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50">
        <f>ПТО!G12</f>
        <v>1200</v>
      </c>
      <c r="I194" s="51" t="s">
        <v>79</v>
      </c>
    </row>
    <row r="195" spans="1:10" ht="18.75" customHeight="1">
      <c r="A195" s="138" t="str">
        <f>ПТО!F13</f>
        <v xml:space="preserve">  -  техническое освидетельствование лифтов</v>
      </c>
      <c r="B195" s="138"/>
      <c r="C195" s="138"/>
      <c r="D195" s="138"/>
      <c r="E195" s="138"/>
      <c r="F195" s="138"/>
      <c r="G195" s="138"/>
      <c r="H195" s="50">
        <f>ПТО!G13</f>
        <v>16200</v>
      </c>
      <c r="I195" s="51" t="s">
        <v>79</v>
      </c>
    </row>
    <row r="196" spans="1:10" ht="18.75" customHeight="1">
      <c r="A196" s="138" t="str">
        <f>ПТО!F14</f>
        <v xml:space="preserve">  -  техническое обслуживание системы видеонаблюдения</v>
      </c>
      <c r="B196" s="138"/>
      <c r="C196" s="138"/>
      <c r="D196" s="138"/>
      <c r="E196" s="138"/>
      <c r="F196" s="138"/>
      <c r="G196" s="138"/>
      <c r="H196" s="50">
        <f>ПТО!G14</f>
        <v>33600</v>
      </c>
      <c r="I196" s="51" t="s">
        <v>79</v>
      </c>
    </row>
    <row r="197" spans="1:10" ht="18.75" customHeight="1">
      <c r="A197" s="138" t="str">
        <f>ПТО!F15</f>
        <v xml:space="preserve">  -  техническое обслуживание охранной сигнализации</v>
      </c>
      <c r="B197" s="138"/>
      <c r="C197" s="138"/>
      <c r="D197" s="138"/>
      <c r="E197" s="138"/>
      <c r="F197" s="138"/>
      <c r="G197" s="138"/>
      <c r="H197" s="50">
        <f>ПТО!G15</f>
        <v>14400</v>
      </c>
      <c r="I197" s="51" t="s">
        <v>79</v>
      </c>
    </row>
    <row r="198" spans="1:10" ht="18.75" customHeight="1">
      <c r="A198" s="138" t="str">
        <f>ПТО!F16</f>
        <v xml:space="preserve">  -  ремонт  подъездов</v>
      </c>
      <c r="B198" s="138"/>
      <c r="C198" s="138"/>
      <c r="D198" s="138"/>
      <c r="E198" s="138"/>
      <c r="F198" s="138"/>
      <c r="G198" s="138"/>
      <c r="H198" s="50">
        <f>ПТО!G16</f>
        <v>600000</v>
      </c>
      <c r="I198" s="53" t="s">
        <v>79</v>
      </c>
    </row>
    <row r="199" spans="1:10" ht="18.75" customHeight="1">
      <c r="A199" s="138" t="str">
        <f>ПТО!F17</f>
        <v xml:space="preserve">  -  ремонт дорожного покрытия внутри двора</v>
      </c>
      <c r="B199" s="138"/>
      <c r="C199" s="138"/>
      <c r="D199" s="138"/>
      <c r="E199" s="138"/>
      <c r="F199" s="138"/>
      <c r="G199" s="138"/>
      <c r="H199" s="50">
        <f>ПТО!G17</f>
        <v>20000</v>
      </c>
      <c r="I199" s="51" t="s">
        <v>79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50">
        <f>ПТО!G18</f>
        <v>0</v>
      </c>
      <c r="I200" s="51" t="s">
        <v>79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50">
        <f>ПТО!G19</f>
        <v>0</v>
      </c>
      <c r="I201" s="51" t="s">
        <v>79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50">
        <f>ПТО!G20</f>
        <v>0</v>
      </c>
      <c r="I202" s="51" t="s">
        <v>79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50">
        <f>ПТО!G21</f>
        <v>0</v>
      </c>
      <c r="I203" s="51" t="s">
        <v>79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50">
        <f>ПТО!G22</f>
        <v>0</v>
      </c>
      <c r="I204" s="51" t="s">
        <v>79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50">
        <f>ПТО!G23</f>
        <v>0</v>
      </c>
      <c r="I205" s="51" t="s">
        <v>79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50">
        <f>ПТО!G24</f>
        <v>0</v>
      </c>
      <c r="I206" s="51" t="s">
        <v>79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50">
        <f>ПТО!G25</f>
        <v>0</v>
      </c>
      <c r="I207" s="51" t="s">
        <v>79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50">
        <f>ПТО!G26</f>
        <v>0</v>
      </c>
      <c r="I208" s="51" t="s">
        <v>79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50">
        <f>ПТО!G27</f>
        <v>0</v>
      </c>
      <c r="I209" s="51" t="s">
        <v>79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50">
        <f>ПТО!G28</f>
        <v>0</v>
      </c>
      <c r="I210" s="51" t="s">
        <v>79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50">
        <f>ПТО!G29</f>
        <v>0</v>
      </c>
      <c r="I211" s="51" t="s">
        <v>79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50">
        <f>ПТО!G30</f>
        <v>0</v>
      </c>
      <c r="I212" s="51" t="s">
        <v>79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50">
        <f>ПТО!G31</f>
        <v>0</v>
      </c>
      <c r="I213" s="51" t="s">
        <v>79</v>
      </c>
    </row>
    <row r="214" spans="1:9">
      <c r="A214" s="54" t="s">
        <v>81</v>
      </c>
      <c r="B214" s="55"/>
      <c r="C214" s="55"/>
      <c r="D214" s="55"/>
      <c r="E214" s="55"/>
      <c r="F214" s="55"/>
      <c r="G214" s="55"/>
      <c r="H214" s="56">
        <f>SUM(H194:H213)</f>
        <v>685400</v>
      </c>
      <c r="I214" s="57" t="s">
        <v>82</v>
      </c>
    </row>
  </sheetData>
  <sheetProtection algorithmName="SHA-512" hashValue="8woy/RaF7XeluYbeNeZQjPdyl8sKeMyZAPbToicbrp8kWw2QMpSDgp/hlF2vs0jE3kdEgaxXG7fSI9ug01wdkg==" saltValue="tOqVCj5geFKv0/Uy7e/iD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71</v>
      </c>
      <c r="G1" s="102">
        <f>-395722.72</f>
        <v>-395722.72</v>
      </c>
    </row>
    <row r="2" spans="1:12" ht="18.75" customHeight="1">
      <c r="A2" s="124" t="s">
        <v>183</v>
      </c>
      <c r="B2" s="123" t="s">
        <v>188</v>
      </c>
      <c r="C2" s="119">
        <v>12</v>
      </c>
      <c r="D2" s="121">
        <f>2800*12</f>
        <v>33600</v>
      </c>
      <c r="E2"/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184</v>
      </c>
      <c r="B3" s="120" t="s">
        <v>189</v>
      </c>
      <c r="C3" s="120">
        <v>2</v>
      </c>
      <c r="D3" s="122">
        <v>16200</v>
      </c>
      <c r="E3"/>
      <c r="F3" s="30"/>
      <c r="G3" s="30"/>
      <c r="L3" s="33" t="str">
        <f t="shared" si="0"/>
        <v>ТР</v>
      </c>
    </row>
    <row r="4" spans="1:12" ht="18.75" customHeight="1">
      <c r="A4" s="125" t="s">
        <v>206</v>
      </c>
      <c r="B4" s="123" t="s">
        <v>188</v>
      </c>
      <c r="C4" s="120">
        <v>10</v>
      </c>
      <c r="D4" s="122">
        <f>(C4*1200)+129</f>
        <v>12129</v>
      </c>
      <c r="E4" s="132" t="s">
        <v>208</v>
      </c>
      <c r="F4" s="30"/>
      <c r="G4" s="30"/>
      <c r="L4" s="33" t="str">
        <f t="shared" si="0"/>
        <v>ТР</v>
      </c>
    </row>
    <row r="5" spans="1:12" ht="18.75" customHeight="1">
      <c r="A5" s="125" t="s">
        <v>185</v>
      </c>
      <c r="B5" s="120" t="s">
        <v>190</v>
      </c>
      <c r="C5" s="120">
        <v>1</v>
      </c>
      <c r="D5" s="122">
        <v>1122.5</v>
      </c>
      <c r="E5" s="132" t="s">
        <v>191</v>
      </c>
      <c r="F5" s="46"/>
      <c r="G5" s="46"/>
      <c r="K5" s="48"/>
      <c r="L5" s="33" t="str">
        <f t="shared" si="0"/>
        <v>ТР</v>
      </c>
    </row>
    <row r="6" spans="1:12" ht="18.75" customHeight="1">
      <c r="A6" s="134" t="s">
        <v>186</v>
      </c>
      <c r="B6" s="120" t="s">
        <v>190</v>
      </c>
      <c r="C6" s="135">
        <v>1</v>
      </c>
      <c r="D6" s="122">
        <v>13040</v>
      </c>
      <c r="E6" s="128" t="s">
        <v>199</v>
      </c>
      <c r="F6" s="46"/>
      <c r="G6" s="46"/>
      <c r="K6" s="48"/>
      <c r="L6" s="33" t="str">
        <f t="shared" si="0"/>
        <v>ТР</v>
      </c>
    </row>
    <row r="7" spans="1:12" ht="18.75" customHeight="1">
      <c r="A7" s="134" t="s">
        <v>187</v>
      </c>
      <c r="B7" s="120" t="s">
        <v>190</v>
      </c>
      <c r="C7" s="135">
        <v>1</v>
      </c>
      <c r="D7" s="122">
        <v>4933</v>
      </c>
      <c r="E7" s="128" t="s">
        <v>203</v>
      </c>
      <c r="F7" s="47"/>
      <c r="G7" s="47"/>
      <c r="K7" s="48"/>
      <c r="L7" s="33" t="str">
        <f t="shared" si="0"/>
        <v>ТР</v>
      </c>
    </row>
    <row r="8" spans="1:12" ht="18.75" customHeight="1">
      <c r="A8" s="126" t="s">
        <v>193</v>
      </c>
      <c r="B8" s="127" t="s">
        <v>190</v>
      </c>
      <c r="C8" s="45">
        <v>1</v>
      </c>
      <c r="D8" s="48">
        <v>11300</v>
      </c>
      <c r="E8" s="128" t="s">
        <v>194</v>
      </c>
      <c r="F8" s="47"/>
      <c r="G8" s="47"/>
      <c r="K8" s="44"/>
      <c r="L8" s="33" t="str">
        <f t="shared" si="0"/>
        <v>ТР</v>
      </c>
    </row>
    <row r="9" spans="1:12">
      <c r="A9" s="130" t="s">
        <v>196</v>
      </c>
      <c r="B9" s="131" t="s">
        <v>190</v>
      </c>
      <c r="C9" s="43">
        <v>1</v>
      </c>
      <c r="D9" s="44">
        <v>4489.7</v>
      </c>
      <c r="E9" s="129" t="s">
        <v>195</v>
      </c>
      <c r="F9" s="46"/>
      <c r="G9" s="46"/>
      <c r="K9" s="44"/>
      <c r="L9" s="33" t="str">
        <f t="shared" si="0"/>
        <v>ТР</v>
      </c>
    </row>
    <row r="10" spans="1:12">
      <c r="A10" s="46" t="s">
        <v>198</v>
      </c>
      <c r="B10" s="133" t="s">
        <v>190</v>
      </c>
      <c r="C10" s="43">
        <v>1</v>
      </c>
      <c r="D10" s="44">
        <v>4500</v>
      </c>
      <c r="E10" s="129" t="s">
        <v>197</v>
      </c>
      <c r="L10" s="33" t="str">
        <f t="shared" si="0"/>
        <v>ТР</v>
      </c>
    </row>
    <row r="11" spans="1:12" ht="94.5">
      <c r="A11" s="137" t="s">
        <v>204</v>
      </c>
      <c r="B11" s="133" t="s">
        <v>190</v>
      </c>
      <c r="C11" s="136">
        <v>1</v>
      </c>
      <c r="D11" s="48">
        <v>1000</v>
      </c>
      <c r="E11" s="129" t="s">
        <v>197</v>
      </c>
      <c r="F11" s="112" t="s">
        <v>77</v>
      </c>
      <c r="G11" s="112"/>
      <c r="L11" s="33" t="str">
        <f t="shared" si="0"/>
        <v>ТР</v>
      </c>
    </row>
    <row r="12" spans="1:12" ht="31.5">
      <c r="A12" s="30"/>
      <c r="F12" s="113" t="s">
        <v>78</v>
      </c>
      <c r="G12" s="114">
        <v>1200</v>
      </c>
      <c r="L12" s="33">
        <f t="shared" si="0"/>
        <v>0</v>
      </c>
    </row>
    <row r="13" spans="1:12" ht="31.5">
      <c r="A13" s="30"/>
      <c r="F13" s="113" t="s">
        <v>200</v>
      </c>
      <c r="G13" s="114">
        <v>16200</v>
      </c>
      <c r="L13" s="33">
        <f t="shared" si="0"/>
        <v>0</v>
      </c>
    </row>
    <row r="14" spans="1:12" ht="31.5">
      <c r="A14" s="30"/>
      <c r="F14" s="113" t="s">
        <v>80</v>
      </c>
      <c r="G14" s="115">
        <v>33600</v>
      </c>
      <c r="L14" s="33">
        <f t="shared" si="0"/>
        <v>0</v>
      </c>
    </row>
    <row r="15" spans="1:12" ht="31.5">
      <c r="A15" s="30"/>
      <c r="F15" s="113" t="s">
        <v>207</v>
      </c>
      <c r="G15" s="115">
        <v>14400</v>
      </c>
      <c r="L15" s="33">
        <f t="shared" si="0"/>
        <v>0</v>
      </c>
    </row>
    <row r="16" spans="1:12" ht="15.75">
      <c r="A16" s="30"/>
      <c r="F16" s="113" t="s">
        <v>201</v>
      </c>
      <c r="G16" s="114">
        <v>600000</v>
      </c>
      <c r="L16" s="33">
        <f t="shared" si="0"/>
        <v>0</v>
      </c>
    </row>
    <row r="17" spans="1:12" ht="31.5">
      <c r="A17" s="30"/>
      <c r="F17" s="113" t="s">
        <v>202</v>
      </c>
      <c r="G17" s="114">
        <v>20000</v>
      </c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416630.04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416630.04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107803.8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107803.8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45658.080000000002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45658.080000000002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76096.800000000003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76096.800000000003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22194.959999999999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22194.959999999999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111608.64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111608.64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181</v>
      </c>
      <c r="B46" s="38">
        <v>253021.92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253021.92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qBH8izswaREtT1ynHqvuCtED2icl0jYuwf9f/pqtL0E5VcKDo5O80EHPIJDaY1KGJcxPYQrWJHLj8qVi3+atJQ==" saltValue="dRiraoFDw6kufh9PzgKZ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5" sqref="C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192</v>
      </c>
      <c r="F1" s="61">
        <v>5284.5</v>
      </c>
    </row>
    <row r="2" spans="1:10" ht="15.75" customHeight="1">
      <c r="A2" s="71" t="s">
        <v>87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88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89</v>
      </c>
      <c r="B4" s="73" t="s">
        <v>4</v>
      </c>
      <c r="C4" s="84">
        <v>404089.99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90</v>
      </c>
      <c r="B5" s="73" t="s">
        <v>5</v>
      </c>
      <c r="C5" s="80">
        <f>SUM(C6:C8)</f>
        <v>1302436.5899999999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91</v>
      </c>
      <c r="B6" s="73" t="s">
        <v>6</v>
      </c>
      <c r="C6" s="84">
        <v>985366.59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92</v>
      </c>
      <c r="B7" s="73" t="s">
        <v>7</v>
      </c>
      <c r="C7" s="84">
        <f>F1*5*12</f>
        <v>317070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93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94</v>
      </c>
      <c r="B9" s="73" t="s">
        <v>9</v>
      </c>
      <c r="C9" s="80">
        <f>SUM(C10:C14)</f>
        <v>1398473.79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95</v>
      </c>
      <c r="B10" s="73" t="s">
        <v>10</v>
      </c>
      <c r="C10" s="84">
        <v>1398473.79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96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97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98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99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100</v>
      </c>
      <c r="B15" s="73" t="s">
        <v>15</v>
      </c>
      <c r="C15" s="80">
        <f>C9</f>
        <v>1398473.79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101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102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103</v>
      </c>
      <c r="B18" s="73" t="s">
        <v>18</v>
      </c>
      <c r="C18" s="80">
        <f>IF(C16&gt;0,0,IF(C4&gt;0,C4+C5-C9,C5-C2-C9))</f>
        <v>308052.7899999998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166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104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9"/>
      <c r="N20" s="63"/>
    </row>
    <row r="21" spans="1:15" ht="15.75" customHeight="1">
      <c r="A21" s="71" t="s">
        <v>105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9"/>
      <c r="N21" s="63"/>
    </row>
    <row r="22" spans="1:15" ht="15.75" customHeight="1">
      <c r="A22" s="71" t="s">
        <v>106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9"/>
      <c r="N22" s="63"/>
    </row>
    <row r="23" spans="1:15" ht="15.75" customHeight="1">
      <c r="A23" s="71" t="s">
        <v>107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9"/>
      <c r="N23" s="63"/>
    </row>
    <row r="24" spans="1:15" ht="18.75">
      <c r="A24" s="74" t="s">
        <v>167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108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8"/>
      <c r="N25" s="64"/>
    </row>
    <row r="26" spans="1:15" ht="18.75" customHeight="1">
      <c r="A26" s="71" t="s">
        <v>109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8"/>
      <c r="N26" s="64"/>
    </row>
    <row r="27" spans="1:15" ht="18.75" customHeight="1">
      <c r="A27" s="71" t="s">
        <v>110</v>
      </c>
      <c r="B27" s="76" t="s">
        <v>4</v>
      </c>
      <c r="C27" s="87">
        <v>198014.56</v>
      </c>
      <c r="D27" s="82" t="s">
        <v>60</v>
      </c>
      <c r="E27" s="65"/>
      <c r="F27" s="65"/>
      <c r="G27" s="65"/>
      <c r="H27" s="65"/>
      <c r="I27" s="65"/>
      <c r="J27" s="65"/>
      <c r="M27" s="168"/>
      <c r="N27" s="64"/>
    </row>
    <row r="28" spans="1:15" ht="18.75" customHeight="1">
      <c r="A28" s="71" t="s">
        <v>111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8"/>
      <c r="N28" s="64"/>
    </row>
    <row r="29" spans="1:15" ht="18.75" customHeight="1">
      <c r="A29" s="71" t="s">
        <v>112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8"/>
      <c r="N29" s="64"/>
    </row>
    <row r="30" spans="1:15" ht="18.75" customHeight="1">
      <c r="A30" s="71" t="s">
        <v>113</v>
      </c>
      <c r="B30" s="76" t="s">
        <v>18</v>
      </c>
      <c r="C30" s="87">
        <v>207234.66</v>
      </c>
      <c r="D30" s="82" t="s">
        <v>66</v>
      </c>
      <c r="E30" s="65"/>
      <c r="F30" s="65"/>
      <c r="G30" s="65"/>
      <c r="H30" s="65"/>
      <c r="I30" s="65"/>
      <c r="J30" s="65"/>
      <c r="M30" s="168"/>
      <c r="N30" s="64"/>
    </row>
    <row r="31" spans="1:15" ht="18.75" customHeight="1">
      <c r="A31" s="71" t="s">
        <v>114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8"/>
      <c r="N31" s="64"/>
    </row>
    <row r="32" spans="1:15" ht="18.75" customHeight="1">
      <c r="A32" s="71" t="s">
        <v>115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8"/>
      <c r="N32" s="64"/>
    </row>
    <row r="33" spans="1:15" ht="18.75" customHeight="1">
      <c r="A33" s="71" t="s">
        <v>116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8"/>
      <c r="N33" s="64"/>
    </row>
    <row r="34" spans="1:15" ht="18.75" customHeight="1">
      <c r="A34" s="71" t="s">
        <v>117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8"/>
      <c r="N34" s="64"/>
    </row>
    <row r="35" spans="1:15" ht="18.75">
      <c r="A35" s="74" t="s">
        <v>168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169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125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648642.72</v>
      </c>
      <c r="F37" s="95" t="s">
        <v>172</v>
      </c>
      <c r="G37" s="67"/>
      <c r="H37" s="67"/>
      <c r="I37" s="67"/>
      <c r="L37" s="64"/>
      <c r="M37" s="167"/>
      <c r="N37" s="64"/>
      <c r="O37" s="64"/>
    </row>
    <row r="38" spans="1:15" ht="18.75" customHeight="1">
      <c r="A38" s="71" t="s">
        <v>118</v>
      </c>
      <c r="B38" s="79" t="s">
        <v>37</v>
      </c>
      <c r="C38" s="91">
        <v>592367.78</v>
      </c>
      <c r="D38" s="95" t="s">
        <v>170</v>
      </c>
      <c r="E38" s="69"/>
      <c r="G38" s="68"/>
      <c r="H38" s="68"/>
      <c r="L38" s="64"/>
      <c r="M38" s="167"/>
      <c r="N38" s="64"/>
      <c r="O38" s="64"/>
    </row>
    <row r="39" spans="1:15" ht="18.75" customHeight="1">
      <c r="A39" s="71" t="s">
        <v>119</v>
      </c>
      <c r="B39" s="79" t="s">
        <v>38</v>
      </c>
      <c r="C39" s="92">
        <v>663543.57999999996</v>
      </c>
      <c r="D39" s="95" t="s">
        <v>171</v>
      </c>
      <c r="E39" s="69"/>
      <c r="G39" s="68"/>
      <c r="H39" s="68"/>
      <c r="L39" s="64"/>
      <c r="M39" s="167"/>
      <c r="N39" s="64"/>
      <c r="O39" s="64"/>
    </row>
    <row r="40" spans="1:15" ht="18.75" customHeight="1">
      <c r="A40" s="71" t="s">
        <v>120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7"/>
      <c r="N40" s="64"/>
      <c r="O40" s="64"/>
    </row>
    <row r="41" spans="1:15" ht="18.75" customHeight="1">
      <c r="A41" s="71" t="s">
        <v>121</v>
      </c>
      <c r="B41" s="79" t="s">
        <v>40</v>
      </c>
      <c r="C41" s="94">
        <f>E37</f>
        <v>648642.72</v>
      </c>
      <c r="D41" s="81" t="s">
        <v>59</v>
      </c>
      <c r="E41" s="69"/>
      <c r="G41" s="68"/>
      <c r="H41" s="68"/>
      <c r="L41" s="64"/>
      <c r="M41" s="167"/>
      <c r="N41" s="64"/>
      <c r="O41" s="64"/>
    </row>
    <row r="42" spans="1:15" ht="18.75" customHeight="1">
      <c r="A42" s="71" t="s">
        <v>122</v>
      </c>
      <c r="B42" s="79" t="s">
        <v>41</v>
      </c>
      <c r="C42" s="94">
        <f>E37</f>
        <v>648642.72</v>
      </c>
      <c r="D42" s="81" t="s">
        <v>59</v>
      </c>
      <c r="E42" s="69"/>
      <c r="G42" s="68"/>
      <c r="H42" s="68"/>
      <c r="L42" s="64"/>
      <c r="M42" s="167"/>
      <c r="N42" s="64"/>
      <c r="O42" s="64"/>
    </row>
    <row r="43" spans="1:15" ht="18.75" customHeight="1">
      <c r="A43" s="71" t="s">
        <v>123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7"/>
      <c r="N43" s="64"/>
      <c r="O43" s="64"/>
    </row>
    <row r="44" spans="1:15" ht="30" customHeight="1">
      <c r="A44" s="71" t="s">
        <v>124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7"/>
      <c r="N44" s="64"/>
      <c r="O44" s="64"/>
    </row>
    <row r="45" spans="1:15" ht="18.75">
      <c r="A45" s="74" t="s">
        <v>126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120088.11</v>
      </c>
      <c r="F45" s="95" t="s">
        <v>172</v>
      </c>
      <c r="G45" s="67"/>
      <c r="H45" s="67"/>
      <c r="L45" s="64"/>
      <c r="M45" s="167"/>
      <c r="N45" s="64"/>
      <c r="O45" s="64"/>
    </row>
    <row r="46" spans="1:15" ht="18.75" customHeight="1">
      <c r="A46" s="74" t="s">
        <v>127</v>
      </c>
      <c r="B46" s="79" t="s">
        <v>37</v>
      </c>
      <c r="C46" s="91">
        <v>8623.92</v>
      </c>
      <c r="D46" s="95" t="s">
        <v>173</v>
      </c>
      <c r="E46" s="69"/>
      <c r="G46" s="68"/>
      <c r="H46" s="68"/>
      <c r="L46" s="64"/>
      <c r="M46" s="167"/>
      <c r="N46" s="64"/>
      <c r="O46" s="64"/>
    </row>
    <row r="47" spans="1:15" ht="18.75" customHeight="1">
      <c r="A47" s="74" t="s">
        <v>128</v>
      </c>
      <c r="B47" s="79" t="s">
        <v>38</v>
      </c>
      <c r="C47" s="92">
        <v>122097.77</v>
      </c>
      <c r="D47" s="95" t="s">
        <v>171</v>
      </c>
      <c r="E47" s="69"/>
      <c r="G47" s="68"/>
      <c r="H47" s="68"/>
      <c r="L47" s="64"/>
      <c r="M47" s="167"/>
      <c r="N47" s="64"/>
      <c r="O47" s="64"/>
    </row>
    <row r="48" spans="1:15" ht="18.75" customHeight="1">
      <c r="A48" s="74" t="s">
        <v>129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7"/>
      <c r="N48" s="64"/>
      <c r="O48" s="64"/>
    </row>
    <row r="49" spans="1:15" ht="18.75" customHeight="1">
      <c r="A49" s="74" t="s">
        <v>130</v>
      </c>
      <c r="B49" s="79" t="s">
        <v>40</v>
      </c>
      <c r="C49" s="94">
        <f>E45</f>
        <v>120088.11</v>
      </c>
      <c r="D49" s="81" t="s">
        <v>59</v>
      </c>
      <c r="E49" s="69"/>
      <c r="G49" s="68"/>
      <c r="H49" s="68"/>
      <c r="L49" s="64"/>
      <c r="M49" s="167"/>
      <c r="N49" s="64"/>
      <c r="O49" s="64"/>
    </row>
    <row r="50" spans="1:15" ht="18.75" customHeight="1">
      <c r="A50" s="74" t="s">
        <v>131</v>
      </c>
      <c r="B50" s="79" t="s">
        <v>41</v>
      </c>
      <c r="C50" s="94">
        <f>E45</f>
        <v>120088.11</v>
      </c>
      <c r="D50" s="81" t="s">
        <v>59</v>
      </c>
      <c r="E50" s="69"/>
      <c r="G50" s="68"/>
      <c r="H50" s="68"/>
      <c r="L50" s="64"/>
      <c r="M50" s="167"/>
      <c r="N50" s="64"/>
      <c r="O50" s="64"/>
    </row>
    <row r="51" spans="1:15" ht="18.75" customHeight="1">
      <c r="A51" s="74" t="s">
        <v>132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7"/>
      <c r="N51" s="64"/>
      <c r="O51" s="64"/>
    </row>
    <row r="52" spans="1:15" ht="29.25" customHeight="1">
      <c r="A52" s="74" t="s">
        <v>133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7"/>
      <c r="N52" s="64"/>
      <c r="O52" s="64"/>
    </row>
    <row r="53" spans="1:15" ht="18.75">
      <c r="A53" s="74" t="s">
        <v>134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200900.06</v>
      </c>
      <c r="F53" s="95" t="s">
        <v>172</v>
      </c>
      <c r="G53" s="67"/>
      <c r="H53" s="67"/>
      <c r="L53" s="64"/>
      <c r="M53" s="167"/>
      <c r="N53" s="64"/>
      <c r="O53" s="64"/>
    </row>
    <row r="54" spans="1:15" ht="18.75" customHeight="1">
      <c r="A54" s="74" t="s">
        <v>135</v>
      </c>
      <c r="B54" s="76" t="s">
        <v>37</v>
      </c>
      <c r="C54" s="99">
        <v>13465.15</v>
      </c>
      <c r="D54" s="95" t="s">
        <v>173</v>
      </c>
      <c r="E54" s="70"/>
      <c r="F54" s="90"/>
      <c r="G54" s="65"/>
      <c r="H54" s="65"/>
      <c r="L54" s="64"/>
      <c r="M54" s="167"/>
      <c r="N54" s="64"/>
      <c r="O54" s="64"/>
    </row>
    <row r="55" spans="1:15" ht="18.75" customHeight="1">
      <c r="A55" s="74" t="s">
        <v>136</v>
      </c>
      <c r="B55" s="76" t="s">
        <v>38</v>
      </c>
      <c r="C55" s="87">
        <v>205092.01</v>
      </c>
      <c r="D55" s="95" t="s">
        <v>171</v>
      </c>
      <c r="E55" s="70"/>
      <c r="G55" s="65"/>
      <c r="H55" s="65"/>
      <c r="L55" s="64"/>
      <c r="M55" s="167"/>
      <c r="N55" s="64"/>
      <c r="O55" s="64"/>
    </row>
    <row r="56" spans="1:15" ht="18.75" customHeight="1">
      <c r="A56" s="74" t="s">
        <v>137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7"/>
      <c r="N56" s="64"/>
      <c r="O56" s="64"/>
    </row>
    <row r="57" spans="1:15" ht="18.75" customHeight="1">
      <c r="A57" s="74" t="s">
        <v>138</v>
      </c>
      <c r="B57" s="76" t="s">
        <v>40</v>
      </c>
      <c r="C57" s="94">
        <f>E53</f>
        <v>200900.06</v>
      </c>
      <c r="D57" s="81" t="s">
        <v>59</v>
      </c>
      <c r="E57" s="70"/>
      <c r="G57" s="65"/>
      <c r="H57" s="65"/>
      <c r="L57" s="64"/>
      <c r="M57" s="167"/>
      <c r="N57" s="64"/>
      <c r="O57" s="64"/>
    </row>
    <row r="58" spans="1:15" ht="18.75" customHeight="1">
      <c r="A58" s="74" t="s">
        <v>139</v>
      </c>
      <c r="B58" s="76" t="s">
        <v>41</v>
      </c>
      <c r="C58" s="94">
        <f>E53</f>
        <v>200900.06</v>
      </c>
      <c r="D58" s="81" t="s">
        <v>59</v>
      </c>
      <c r="E58" s="70"/>
      <c r="G58" s="65"/>
      <c r="H58" s="65"/>
      <c r="L58" s="64"/>
      <c r="M58" s="167"/>
      <c r="N58" s="64"/>
      <c r="O58" s="64"/>
    </row>
    <row r="59" spans="1:15" ht="18.75" customHeight="1">
      <c r="A59" s="74" t="s">
        <v>140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7"/>
      <c r="N59" s="64"/>
      <c r="O59" s="64"/>
    </row>
    <row r="60" spans="1:15" ht="33.75" customHeight="1">
      <c r="A60" s="74" t="s">
        <v>141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7"/>
      <c r="N60" s="64"/>
      <c r="O60" s="64"/>
    </row>
    <row r="61" spans="1:15" ht="15.75">
      <c r="A61" s="74" t="s">
        <v>142</v>
      </c>
      <c r="B61" s="78" t="s">
        <v>83</v>
      </c>
      <c r="C61" s="97" t="str">
        <f>IF(E61&gt;0,"Предоставляется",0)</f>
        <v>Предоставляется</v>
      </c>
      <c r="D61" s="97" t="s">
        <v>55</v>
      </c>
      <c r="E61" s="96">
        <v>215444.08</v>
      </c>
      <c r="F61" s="95" t="s">
        <v>172</v>
      </c>
      <c r="G61" s="67"/>
      <c r="H61" s="67"/>
    </row>
    <row r="62" spans="1:15" ht="15.75" customHeight="1">
      <c r="A62" s="74" t="s">
        <v>143</v>
      </c>
      <c r="B62" s="76" t="s">
        <v>37</v>
      </c>
      <c r="C62" s="99">
        <v>398.73</v>
      </c>
      <c r="D62" s="95" t="s">
        <v>173</v>
      </c>
      <c r="E62" s="70"/>
      <c r="G62" s="65"/>
      <c r="H62" s="65"/>
    </row>
    <row r="63" spans="1:15" ht="15.75" customHeight="1">
      <c r="A63" s="74" t="s">
        <v>144</v>
      </c>
      <c r="B63" s="76" t="s">
        <v>38</v>
      </c>
      <c r="C63" s="87">
        <v>184900.69</v>
      </c>
      <c r="D63" s="95" t="s">
        <v>171</v>
      </c>
      <c r="E63" s="70"/>
      <c r="G63" s="65"/>
      <c r="H63" s="65"/>
    </row>
    <row r="64" spans="1:15" ht="15.75" customHeight="1">
      <c r="A64" s="74" t="s">
        <v>145</v>
      </c>
      <c r="B64" s="76" t="s">
        <v>39</v>
      </c>
      <c r="C64" s="94">
        <f>IF(E61-C63&lt;0,0,E61-C63)</f>
        <v>30543.389999999985</v>
      </c>
      <c r="D64" s="81" t="s">
        <v>59</v>
      </c>
      <c r="E64" s="70"/>
      <c r="G64" s="65"/>
      <c r="H64" s="65"/>
    </row>
    <row r="65" spans="1:8" ht="15.75" customHeight="1">
      <c r="A65" s="74" t="s">
        <v>146</v>
      </c>
      <c r="B65" s="76" t="s">
        <v>40</v>
      </c>
      <c r="C65" s="94">
        <f>E61</f>
        <v>215444.08</v>
      </c>
      <c r="D65" s="81" t="s">
        <v>59</v>
      </c>
      <c r="E65" s="70"/>
      <c r="G65" s="65"/>
      <c r="H65" s="65"/>
    </row>
    <row r="66" spans="1:8" ht="15.75" customHeight="1">
      <c r="A66" s="74" t="s">
        <v>147</v>
      </c>
      <c r="B66" s="76" t="s">
        <v>41</v>
      </c>
      <c r="C66" s="94">
        <f>E61</f>
        <v>215444.08</v>
      </c>
      <c r="D66" s="81" t="s">
        <v>59</v>
      </c>
      <c r="E66" s="70"/>
      <c r="G66" s="65"/>
      <c r="H66" s="65"/>
    </row>
    <row r="67" spans="1:8" ht="15.75" customHeight="1">
      <c r="A67" s="74" t="s">
        <v>148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149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150</v>
      </c>
      <c r="B69" s="78" t="s">
        <v>84</v>
      </c>
      <c r="C69" s="97" t="str">
        <f>IF(E69&gt;0,"Предоставляется",0)</f>
        <v>Предоставляется</v>
      </c>
      <c r="D69" s="97" t="s">
        <v>55</v>
      </c>
      <c r="E69" s="96">
        <v>66154.27</v>
      </c>
      <c r="F69" s="95" t="s">
        <v>172</v>
      </c>
      <c r="G69" s="67"/>
      <c r="H69" s="67"/>
    </row>
    <row r="70" spans="1:8" ht="15.75" customHeight="1">
      <c r="A70" s="74" t="s">
        <v>151</v>
      </c>
      <c r="B70" s="76" t="s">
        <v>37</v>
      </c>
      <c r="C70" s="99">
        <v>4750.76</v>
      </c>
      <c r="D70" s="95" t="s">
        <v>173</v>
      </c>
      <c r="E70" s="70"/>
      <c r="G70" s="65"/>
      <c r="H70" s="65"/>
    </row>
    <row r="71" spans="1:8" ht="15.75" customHeight="1">
      <c r="A71" s="74" t="s">
        <v>152</v>
      </c>
      <c r="B71" s="76" t="s">
        <v>38</v>
      </c>
      <c r="C71" s="87">
        <v>66375.09</v>
      </c>
      <c r="D71" s="95" t="s">
        <v>171</v>
      </c>
      <c r="E71" s="70"/>
      <c r="G71" s="65"/>
      <c r="H71" s="65"/>
    </row>
    <row r="72" spans="1:8" ht="15.75" customHeight="1">
      <c r="A72" s="74" t="s">
        <v>153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154</v>
      </c>
      <c r="B73" s="76" t="s">
        <v>40</v>
      </c>
      <c r="C73" s="94">
        <f>E69</f>
        <v>66154.27</v>
      </c>
      <c r="D73" s="81" t="s">
        <v>59</v>
      </c>
      <c r="E73" s="70"/>
      <c r="G73" s="65"/>
      <c r="H73" s="65"/>
    </row>
    <row r="74" spans="1:8" ht="15.75" customHeight="1">
      <c r="A74" s="74" t="s">
        <v>155</v>
      </c>
      <c r="B74" s="76" t="s">
        <v>41</v>
      </c>
      <c r="C74" s="94">
        <f>E69</f>
        <v>66154.27</v>
      </c>
      <c r="D74" s="81" t="s">
        <v>59</v>
      </c>
      <c r="E74" s="70"/>
      <c r="G74" s="65"/>
      <c r="H74" s="65"/>
    </row>
    <row r="75" spans="1:8" ht="15.75" customHeight="1">
      <c r="A75" s="74" t="s">
        <v>156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157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158</v>
      </c>
      <c r="B77" s="78" t="s">
        <v>85</v>
      </c>
      <c r="C77" s="97">
        <f>IF(E77&gt;0,"Предоставляется",0)</f>
        <v>0</v>
      </c>
      <c r="D77" s="97" t="s">
        <v>86</v>
      </c>
      <c r="E77" s="96">
        <v>0</v>
      </c>
      <c r="F77" s="95" t="s">
        <v>172</v>
      </c>
      <c r="G77" s="67"/>
      <c r="H77" s="67"/>
    </row>
    <row r="78" spans="1:8" ht="15.75" customHeight="1">
      <c r="A78" s="74" t="s">
        <v>159</v>
      </c>
      <c r="B78" s="76" t="s">
        <v>37</v>
      </c>
      <c r="C78" s="99">
        <v>0</v>
      </c>
      <c r="D78" s="95" t="s">
        <v>174</v>
      </c>
      <c r="E78" s="65"/>
      <c r="G78" s="65"/>
      <c r="H78" s="65"/>
    </row>
    <row r="79" spans="1:8" ht="15.75" customHeight="1">
      <c r="A79" s="74" t="s">
        <v>160</v>
      </c>
      <c r="B79" s="76" t="s">
        <v>38</v>
      </c>
      <c r="C79" s="87">
        <v>0</v>
      </c>
      <c r="D79" s="95" t="s">
        <v>171</v>
      </c>
      <c r="E79" s="65"/>
      <c r="G79" s="65"/>
      <c r="H79" s="65"/>
    </row>
    <row r="80" spans="1:8" ht="15.75" customHeight="1">
      <c r="A80" s="74" t="s">
        <v>161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162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163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164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165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175</v>
      </c>
      <c r="B2" s="60" t="s">
        <v>45</v>
      </c>
      <c r="C2" s="106">
        <v>14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176</v>
      </c>
      <c r="B3" s="60" t="s">
        <v>46</v>
      </c>
      <c r="C3" s="106">
        <v>12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177</v>
      </c>
      <c r="B4" s="60" t="s">
        <v>47</v>
      </c>
      <c r="C4" s="107">
        <v>573356.81999999995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2020-03-19T01:09:05Z</dcterms:modified>
</cp:coreProperties>
</file>