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6" i="1" s="1"/>
  <c r="C61" i="3"/>
  <c r="A122" i="1" s="1"/>
  <c r="C77" i="3"/>
  <c r="A138" i="1" s="1"/>
  <c r="C69" i="3"/>
  <c r="A132" i="1" s="1"/>
  <c r="J125" i="1"/>
  <c r="J120" i="1"/>
  <c r="J119" i="1"/>
  <c r="G118" i="1"/>
  <c r="J117" i="1"/>
  <c r="J112" i="1"/>
  <c r="J111" i="1"/>
  <c r="A117" i="1"/>
  <c r="A114" i="1"/>
  <c r="G110" i="1"/>
  <c r="J109" i="1"/>
  <c r="J104" i="1"/>
  <c r="J103" i="1"/>
  <c r="A109" i="1"/>
  <c r="A108" i="1"/>
  <c r="A106" i="1"/>
  <c r="A105" i="1"/>
  <c r="A104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3" i="1"/>
  <c r="A118" i="1"/>
  <c r="A140" i="1"/>
  <c r="A103" i="1"/>
  <c r="A135" i="1"/>
  <c r="A134" i="1"/>
  <c r="A136" i="1"/>
  <c r="D134" i="1"/>
  <c r="A139" i="1"/>
  <c r="A123" i="1"/>
  <c r="A119" i="1"/>
  <c r="D118" i="1"/>
  <c r="A124" i="1"/>
  <c r="A110" i="1"/>
  <c r="A111" i="1"/>
  <c r="A115" i="1"/>
  <c r="F118" i="1"/>
  <c r="A121" i="1"/>
  <c r="A125" i="1"/>
  <c r="F134" i="1"/>
  <c r="A137" i="1"/>
  <c r="A141" i="1"/>
  <c r="A120" i="1"/>
  <c r="D110" i="1"/>
  <c r="A112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<sst xmlns="http://schemas.openxmlformats.org/spreadsheetml/2006/main" count="552" uniqueCount="202">
  <si>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</si>
  <si>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</si>
  <si>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</si>
  <si>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</si>
  <si>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</si>
  <si>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</si>
  <si>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</si>
  <si>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</si>
  <si>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</si>
  <si>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</si>
  <si>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</si>
  <si>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</si>
  <si>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</si>
  <si>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</si>
  <si>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</si>
  <si>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</si>
  <si>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</si>
  <si>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</si>
  <si>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</si>
  <si>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</si>
  <si>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</si>
  <si>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</si>
  <si>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</si>
  <si>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</si>
  <si>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</si>
  <si>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</si>
  <si>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</si>
  <si>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</si>
  <si>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</si>
  <si>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</si>
  <si>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</si>
  <si>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</si>
  <si>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</si>
  <si>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</si>
  <si>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</si>
  <si>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</si>
  <si>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</si>
  <si>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</si>
  <si>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</si>
  <si>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</si>
  <si>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</si>
  <si>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</si>
  <si>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</si>
  <si>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</si>
  <si>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</si>
  <si>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</si>
  <si>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</si>
  <si>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</si>
  <si>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</si>
  <si>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</si>
  <si>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</si>
  <si>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</si>
  <si>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</si>
  <si>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</si>
  <si>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</si>
  <si>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</si>
  <si>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</si>
  <si>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</si>
  <si>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</si>
  <si>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</si>
  <si>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</si>
  <si>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</si>
  <si>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</si>
  <si>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</si>
  <si>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</si>
  <si>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</si>
  <si>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</si>
  <si>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</si>
  <si>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</si>
  <si>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</si>
  <si>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</si>
  <si>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</si>
  <si>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</si>
  <si>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</si>
  <si>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</si>
  <si>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</si>
  <si>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</si>
  <si>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</si>
  <si>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</si>
  <si>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</si>
  <si>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</si>
  <si>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</si>
  <si>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</si>
  <si>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</si>
  <si>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</si>
  <si>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</si>
  <si>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</si>
  <si>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</si>
  <si>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</si>
  <si>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</si>
  <si>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</si>
  <si>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</si>
  <si>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</si>
  <si>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</si>
  <si>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</si>
  <si>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</si>
  <si>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</si>
  <si>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</si>
  <si>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</si>
  <si>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</si>
  <si>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</si>
  <si>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</si>
  <si>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</si>
  <si>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</si>
  <si>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</si>
  <si>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</si>
  <si>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</si>
  <si>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</si>
  <si>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</si>
  <si>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</si>
  <si>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</si>
  <si>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</si>
  <si>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</si>
  <si>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</si>
  <si>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</si>
  <si>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</si>
  <si>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</si>
  <si>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</si>
  <si>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</si>
  <si>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</si>
  <si>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</si>
  <si>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</si>
  <si>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</si>
  <si>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</si>
  <si>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</si>
  <si>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</si>
  <si>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</si>
  <si>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</si>
  <si>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</si>
  <si>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</si>
  <si>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</si>
  <si>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</si>
  <si>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</si>
  <si>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</si>
  <si>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</si>
  <si>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</si>
  <si>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</si>
  <si>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</si>
  <si>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</si>
  <si>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</si>
  <si>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</si>
  <si>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</si>
  <si>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</si>
  <si>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</si>
  <si>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</si>
  <si>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</si>
  <si>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</si>
  <si>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</si>
  <si>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</si>
  <si>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</si>
  <si>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</si>
  <si>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</si>
  <si>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</si>
  <si>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</si>
  <si>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</si>
  <si>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</si>
  <si>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</si>
  <si>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</si>
  <si>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</si>
  <si>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</si>
  <si>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</si>
  <si>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</si>
  <si>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</si>
  <si>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</si>
  <si>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</si>
  <si>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</si>
  <si>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</si>
  <si>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</si>
  <si>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</si>
  <si>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</si>
  <si>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</si>
  <si>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</si>
  <si>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</si>
  <si>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</si>
  <si>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</si>
  <si>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</si>
  <si>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</si>
  <si>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</si>
  <si>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</si>
  <si>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</si>
  <si>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</si>
  <si>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</si>
  <si>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</si>
  <si>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</si>
  <si>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ежемесячно</t>
  </si>
  <si>
    <t>разово</t>
  </si>
  <si>
    <t>Отчет об исполнении договора управления многоквартирного дома 
Александра Невского, 99/3</t>
  </si>
  <si>
    <t>Отчет об исполнении договора управления многоквартирного дома 
Александра Невского, 99/3 в части текущего ремонта</t>
  </si>
  <si>
    <t>Техническое обслуживание видеонаблюдения.</t>
  </si>
  <si>
    <t>Вывоз снега с придомовой территории.</t>
  </si>
  <si>
    <t>Ремонт подъезда (укладка кафельной плитки и керамогранита).</t>
  </si>
  <si>
    <t>Ремонт подъезда.</t>
  </si>
  <si>
    <t>АВР 1/19 от 04.03.2019, Счет от 25.12.2018</t>
  </si>
  <si>
    <t>АВР 13/30 от 08.09.2019, счет №52 от 05.08.2019</t>
  </si>
  <si>
    <t>АВР 12/20 от 08.09.2019, Решение, счет №51 от 23.07.2019</t>
  </si>
  <si>
    <t>с 01.04.2019 на осн. Протокола №1-2 от 02.04.2018, Приказ №21 от 02.04..2019</t>
  </si>
  <si>
    <t>площадь дома</t>
  </si>
  <si>
    <t>Замена шаровых кранов в ИТП.</t>
  </si>
  <si>
    <t>АВР от 04.10.2019</t>
  </si>
  <si>
    <t xml:space="preserve">  -  укладка керамогранита в подъезде</t>
  </si>
  <si>
    <t>ежегодно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</si>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</sst>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3" fillId="0" borderId="0"/>
  </cellStyleXfs>
  <cellXfs count="17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3" fillId="0" borderId="0" xfId="6" applyNumberFormat="1" applyBorder="1" applyAlignment="1"/>
    <xf numFmtId="0" fontId="19" fillId="0" borderId="0" xfId="6" applyFont="1" applyBorder="1" applyAlignment="1">
      <alignment horizontal="center"/>
    </xf>
    <xf numFmtId="0" fontId="3" fillId="0" borderId="0" xfId="6" applyFill="1" applyBorder="1" applyAlignment="1"/>
    <xf numFmtId="0" fontId="3" fillId="0" borderId="0" xfId="6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0" fontId="3" fillId="0" borderId="0" xfId="6" applyFill="1" applyBorder="1" applyAlignment="1">
      <alignment horizontal="center"/>
    </xf>
    <xf numFmtId="4" fontId="19" fillId="0" borderId="0" xfId="6" applyNumberFormat="1" applyFont="1" applyBorder="1" applyAlignment="1"/>
    <xf numFmtId="4" fontId="19" fillId="0" borderId="0" xfId="6" applyNumberFormat="1" applyFont="1" applyFill="1" applyBorder="1" applyAlignment="1">
      <alignment vertical="center"/>
    </xf>
    <xf numFmtId="4" fontId="19" fillId="0" borderId="0" xfId="6" applyNumberFormat="1" applyFont="1" applyFill="1" applyBorder="1" applyAlignment="1"/>
    <xf numFmtId="0" fontId="19" fillId="0" borderId="0" xfId="6" applyFont="1" applyFill="1" applyBorder="1" applyAlignment="1"/>
    <xf numFmtId="0" fontId="19" fillId="0" borderId="0" xfId="6" applyNumberFormat="1" applyFont="1" applyBorder="1" applyAlignment="1">
      <alignment horizontal="center"/>
    </xf>
    <xf numFmtId="4" fontId="3" fillId="0" borderId="0" xfId="6" applyNumberFormat="1" applyFill="1" applyBorder="1" applyAlignment="1"/>
    <xf numFmtId="4" fontId="19" fillId="0" borderId="0" xfId="6" applyNumberFormat="1" applyFont="1" applyFill="1" applyBorder="1" applyAlignment="1">
      <alignment horizontal="left" vertical="center"/>
    </xf>
    <xf numFmtId="4" fontId="19" fillId="0" borderId="0" xfId="6" applyNumberFormat="1" applyFont="1" applyFill="1" applyBorder="1" applyAlignment="1"/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35" sqref="M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2" t="s">
        <v>186</v>
      </c>
      <c r="B2" s="162"/>
      <c r="C2" s="162"/>
      <c r="D2" s="162"/>
      <c r="E2" s="162"/>
      <c r="F2" s="162"/>
      <c r="G2" s="162"/>
      <c r="H2" s="162"/>
      <c r="I2" s="162"/>
      <c r="J2" s="16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3"/>
      <c r="M8" s="111"/>
      <c r="N8" s="111"/>
      <c r="O8" s="71" t="s">
        <v>89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3"/>
      <c r="M9" s="111"/>
      <c r="N9" s="111"/>
      <c r="O9" s="71" t="s">
        <v>90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139810.84</v>
      </c>
      <c r="K10" s="111"/>
      <c r="L10" s="163"/>
      <c r="M10" s="111"/>
      <c r="N10" s="111"/>
      <c r="O10" s="71" t="s">
        <v>91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796720.5560000001</v>
      </c>
      <c r="K11" s="111"/>
      <c r="L11" s="163"/>
      <c r="M11" s="111"/>
      <c r="N11" s="111"/>
      <c r="O11" s="71" t="s">
        <v>92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469325.39</v>
      </c>
      <c r="K12" s="111"/>
      <c r="L12" s="163"/>
      <c r="M12" s="111"/>
      <c r="N12" s="111"/>
      <c r="O12" s="71" t="s">
        <v>93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221135.61599999998</v>
      </c>
      <c r="K13" s="111"/>
      <c r="L13" s="163"/>
      <c r="M13" s="111"/>
      <c r="N13" s="111"/>
      <c r="O13" s="71" t="s">
        <v>94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106259.55</v>
      </c>
      <c r="K14" s="111"/>
      <c r="L14" s="163"/>
      <c r="M14" s="111"/>
      <c r="N14" s="111"/>
      <c r="O14" s="71" t="s">
        <v>95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806728.04</v>
      </c>
      <c r="K15" s="111"/>
      <c r="L15" s="163"/>
      <c r="M15" s="111"/>
      <c r="N15" s="111"/>
      <c r="O15" s="71" t="s">
        <v>96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806728.04</v>
      </c>
      <c r="K16" s="111"/>
      <c r="L16" s="163"/>
      <c r="M16" s="111"/>
      <c r="N16" s="111"/>
      <c r="O16" s="71" t="s">
        <v>97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3"/>
      <c r="M17" s="111"/>
      <c r="N17" s="111"/>
      <c r="O17" s="71" t="s">
        <v>98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3"/>
      <c r="M18" s="111"/>
      <c r="N18" s="111"/>
      <c r="O18" s="71" t="s">
        <v>99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3"/>
      <c r="M19" s="111"/>
      <c r="N19" s="111"/>
      <c r="O19" s="71" t="s">
        <v>100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3"/>
      <c r="M20" s="111"/>
      <c r="N20" s="111"/>
      <c r="O20" s="71" t="s">
        <v>101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806728.04</v>
      </c>
      <c r="K21" s="111"/>
      <c r="L21" s="163"/>
      <c r="M21" s="111"/>
      <c r="N21" s="111"/>
      <c r="O21" s="71" t="s">
        <v>102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3"/>
      <c r="M22" s="111"/>
      <c r="N22" s="111"/>
      <c r="O22" s="71" t="s">
        <v>103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3"/>
      <c r="M23" s="111"/>
      <c r="N23" s="111"/>
      <c r="O23" s="71" t="s">
        <v>104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129803.35600000003</v>
      </c>
      <c r="K24" s="111"/>
      <c r="L24" s="163"/>
      <c r="M24" s="111"/>
      <c r="N24" s="111"/>
      <c r="O24" s="71" t="s">
        <v>105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11"/>
      <c r="L27" s="16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213073.41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6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0" t="str">
        <f>ПТО!A40</f>
        <v>Работы по содержанию лифта (лифтов)</v>
      </c>
      <c r="B29" s="140"/>
      <c r="C29" s="140"/>
      <c r="D29" s="140"/>
      <c r="E29" s="140"/>
      <c r="F29" s="141">
        <f>VLOOKUP(A29,ПТО!$A$39:$D$53,2,FALSE)</f>
        <v>67687.320000000007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1"/>
      <c r="L29" s="164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45095.4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6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42348.9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6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64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12669.21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6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46512.87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6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0"/>
      <c r="C35" s="140"/>
      <c r="D35" s="140"/>
      <c r="E35" s="140"/>
      <c r="F35" s="141">
        <f>VLOOKUP(A35,ПТО!$A$39:$D$53,2,FALSE)</f>
        <v>35349.81</v>
      </c>
      <c r="G35" s="141"/>
      <c r="H35" s="42" t="str">
        <f>VLOOKUP(A35,ПТО!$A$39:$D$53,3,FALSE)</f>
        <v>Ежемесячно</v>
      </c>
      <c r="I35" s="142">
        <f>VLOOKUP(A35,ПТО!$A$39:$D$53,4,FALSE)</f>
        <v>3</v>
      </c>
      <c r="J35" s="142"/>
      <c r="K35" s="111"/>
      <c r="L35" s="164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customHeight="1" outlineLevel="1">
      <c r="A36" s="140" t="str">
        <f>ПТО!A47</f>
        <v>Услуги и работы по управлению МКД</v>
      </c>
      <c r="B36" s="140"/>
      <c r="C36" s="140"/>
      <c r="D36" s="140"/>
      <c r="E36" s="140"/>
      <c r="F36" s="141">
        <f>VLOOKUP(A36,ПТО!$A$39:$D$53,2,FALSE)</f>
        <v>106259.55</v>
      </c>
      <c r="G36" s="141"/>
      <c r="H36" s="42" t="str">
        <f>VLOOKUP(A36,ПТО!$A$39:$D$53,3,FALSE)</f>
        <v>Ежемесячно</v>
      </c>
      <c r="I36" s="142">
        <f>VLOOKUP(A36,ПТО!$A$39:$D$53,4,FALSE)</f>
        <v>9</v>
      </c>
      <c r="J36" s="142"/>
      <c r="K36" s="111"/>
      <c r="L36" s="164"/>
      <c r="M36" s="118"/>
      <c r="N36" s="111"/>
      <c r="O36" s="23" t="str">
        <f t="shared" si="1"/>
        <v>Услуги и работы по управлению МКД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64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64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64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64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64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64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Техническое освидетельствование лифта.</v>
      </c>
      <c r="B43" s="140"/>
      <c r="C43" s="140"/>
      <c r="D43" s="140"/>
      <c r="E43" s="140"/>
      <c r="F43" s="141">
        <f>VLOOKUP(A43,ПТО!$A$2:$D$31,4,FALSE)</f>
        <v>8100</v>
      </c>
      <c r="G43" s="141"/>
      <c r="H43" s="19" t="str">
        <f>VLOOKUP(A43,ПТО!$A$2:$D$31,2,FALSE)</f>
        <v>ежегодно</v>
      </c>
      <c r="I43" s="142">
        <f>VLOOKUP(A43,ПТО!$A$2:$D$31,3,FALSE)</f>
        <v>1</v>
      </c>
      <c r="J43" s="142"/>
      <c r="K43" s="111"/>
      <c r="L43" s="164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0" t="str">
        <f>ПТО!A3</f>
        <v>Техническое обслуживание видеонаблюдения.</v>
      </c>
      <c r="B44" s="140"/>
      <c r="C44" s="140"/>
      <c r="D44" s="140"/>
      <c r="E44" s="140"/>
      <c r="F44" s="141">
        <f>VLOOKUP(A44,ПТО!$A$2:$D$31,4,FALSE)</f>
        <v>5240</v>
      </c>
      <c r="G44" s="141"/>
      <c r="H44" s="25" t="str">
        <f>VLOOKUP(A44,ПТО!$A$2:$D$31,2,FALSE)</f>
        <v>ежемесячно</v>
      </c>
      <c r="I44" s="142">
        <f>VLOOKUP(A44,ПТО!$A$2:$D$31,3,FALSE)</f>
        <v>12</v>
      </c>
      <c r="J44" s="142"/>
      <c r="K44" s="111"/>
      <c r="L44" s="164"/>
      <c r="M44" s="118"/>
      <c r="N44" s="111"/>
      <c r="O44" s="23" t="str">
        <f t="shared" si="1"/>
        <v>Техническое обслуживание видеонаблюдения.</v>
      </c>
      <c r="R44" s="22" t="s">
        <v>76</v>
      </c>
    </row>
    <row r="45" spans="1:18" ht="51" customHeight="1" outlineLevel="1">
      <c r="A45" s="140" t="str">
        <f>ПТО!A4</f>
        <v>Вывоз снега с придомовой территории.</v>
      </c>
      <c r="B45" s="140"/>
      <c r="C45" s="140"/>
      <c r="D45" s="140"/>
      <c r="E45" s="140"/>
      <c r="F45" s="141">
        <f>VLOOKUP(A45,ПТО!$A$2:$D$31,4,FALSE)</f>
        <v>15702.37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64"/>
      <c r="M45" s="118"/>
      <c r="N45" s="111"/>
      <c r="O45" s="23" t="str">
        <f t="shared" si="1"/>
        <v>Вывоз снега с придомовой территории.</v>
      </c>
      <c r="R45" s="22" t="s">
        <v>76</v>
      </c>
    </row>
    <row r="46" spans="1:18" ht="51" customHeight="1" outlineLevel="1">
      <c r="A46" s="140" t="str">
        <f>ПТО!A5</f>
        <v>Ремонт подъезда (укладка кафельной плитки и керамогранита).</v>
      </c>
      <c r="B46" s="140"/>
      <c r="C46" s="140"/>
      <c r="D46" s="140"/>
      <c r="E46" s="140"/>
      <c r="F46" s="141">
        <f>VLOOKUP(A46,ПТО!$A$2:$D$31,4,FALSE)</f>
        <v>108643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64"/>
      <c r="M46" s="118"/>
      <c r="N46" s="111"/>
      <c r="O46" s="23" t="str">
        <f t="shared" si="1"/>
        <v>Ремонт подъезда (укладка кафельной плитки и керамогранита).</v>
      </c>
      <c r="R46" s="22" t="s">
        <v>76</v>
      </c>
    </row>
    <row r="47" spans="1:18" ht="51" customHeight="1" outlineLevel="1">
      <c r="A47" s="140" t="str">
        <f>ПТО!A6</f>
        <v>Ремонт подъезда.</v>
      </c>
      <c r="B47" s="140"/>
      <c r="C47" s="140"/>
      <c r="D47" s="140"/>
      <c r="E47" s="140"/>
      <c r="F47" s="141">
        <f>VLOOKUP(A47,ПТО!$A$2:$D$31,4,FALSE)</f>
        <v>255724.77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64"/>
      <c r="M47" s="118"/>
      <c r="N47" s="111"/>
      <c r="O47" s="23" t="str">
        <f t="shared" si="1"/>
        <v>Ремонт подъезда.</v>
      </c>
      <c r="R47" s="22" t="s">
        <v>76</v>
      </c>
    </row>
    <row r="48" spans="1:18" ht="51" customHeight="1" outlineLevel="1">
      <c r="A48" s="140" t="str">
        <f>ПТО!A7</f>
        <v>Замена шаровых кранов в ИТП.</v>
      </c>
      <c r="B48" s="140"/>
      <c r="C48" s="140"/>
      <c r="D48" s="140"/>
      <c r="E48" s="140"/>
      <c r="F48" s="141">
        <f>VLOOKUP(A48,ПТО!$A$2:$D$31,4,FALSE)</f>
        <v>6494.4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1"/>
      <c r="L48" s="164"/>
      <c r="M48" s="118"/>
      <c r="N48" s="111"/>
      <c r="O48" s="23" t="str">
        <f t="shared" si="1"/>
        <v>Замена шаровых кранов в ИТП.</v>
      </c>
      <c r="R48" s="22" t="s">
        <v>76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1"/>
      <c r="L49" s="164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1"/>
      <c r="L50" s="164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64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64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64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64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64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64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64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64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64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64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64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64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64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64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64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64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64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64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64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64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8"/>
      <c r="L71" s="164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64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181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1"/>
      <c r="L75" s="147"/>
      <c r="M75" s="111"/>
      <c r="N75" s="111"/>
      <c r="O75" s="71" t="s">
        <v>106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1"/>
      <c r="L76" s="147"/>
      <c r="M76" s="111"/>
      <c r="N76" s="111"/>
      <c r="O76" s="71" t="s">
        <v>107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1"/>
      <c r="L77" s="147"/>
      <c r="M77" s="111"/>
      <c r="N77" s="111"/>
      <c r="O77" s="71" t="s">
        <v>108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8">
        <f>VLOOKUP(O78,АО,3,FALSE)</f>
        <v>0</v>
      </c>
      <c r="K78" s="111"/>
      <c r="L78" s="147"/>
      <c r="M78" s="111"/>
      <c r="N78" s="111"/>
      <c r="O78" s="71" t="s">
        <v>109</v>
      </c>
    </row>
    <row r="79" spans="1:16384">
      <c r="A79" s="117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1"/>
      <c r="L81" s="165"/>
      <c r="M81" s="111"/>
      <c r="N81" s="111"/>
      <c r="O81" s="71" t="s">
        <v>110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1"/>
      <c r="L82" s="165"/>
      <c r="M82" s="111"/>
      <c r="N82" s="111"/>
      <c r="O82" s="71" t="s">
        <v>111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71966.02</v>
      </c>
      <c r="K83" s="111"/>
      <c r="L83" s="165"/>
      <c r="M83" s="111"/>
      <c r="N83" s="111"/>
      <c r="O83" s="71" t="s">
        <v>112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65"/>
      <c r="M84" s="111"/>
      <c r="N84" s="111"/>
      <c r="O84" s="71" t="s">
        <v>113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65"/>
      <c r="M85" s="111"/>
      <c r="N85" s="111"/>
      <c r="O85" s="71" t="s">
        <v>114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52353.36</v>
      </c>
      <c r="K86" s="111"/>
      <c r="L86" s="165"/>
      <c r="M86" s="111"/>
      <c r="N86" s="111"/>
      <c r="O86" s="71" t="s">
        <v>115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65"/>
      <c r="M87" s="111"/>
      <c r="N87" s="111"/>
      <c r="O87" s="71" t="s">
        <v>116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65"/>
      <c r="M88" s="111"/>
      <c r="N88" s="111"/>
      <c r="O88" s="71" t="s">
        <v>117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65"/>
      <c r="M89" s="111"/>
      <c r="N89" s="111"/>
      <c r="O89" s="71" t="s">
        <v>118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65"/>
      <c r="M90" s="111"/>
      <c r="N90" s="111"/>
      <c r="O90" s="71" t="s">
        <v>119</v>
      </c>
    </row>
    <row r="91" spans="1:15">
      <c r="A91" s="106" t="s">
        <v>181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9" t="s">
        <v>48</v>
      </c>
      <c r="B93" s="149"/>
      <c r="C93" s="149"/>
      <c r="D93" s="152" t="s">
        <v>49</v>
      </c>
      <c r="E93" s="152"/>
      <c r="F93" s="10" t="s">
        <v>50</v>
      </c>
      <c r="G93" s="149" t="s">
        <v>51</v>
      </c>
      <c r="H93" s="149"/>
      <c r="I93" s="149"/>
      <c r="J93" s="149"/>
      <c r="K93" s="111"/>
      <c r="L93" s="111"/>
      <c r="M93" s="111"/>
      <c r="N93" s="111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123596.12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112873.17</v>
      </c>
      <c r="L95" s="166"/>
      <c r="O95" s="1" t="s">
        <v>120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158152.60999999999</v>
      </c>
      <c r="L96" s="166"/>
      <c r="O96" s="1" t="s">
        <v>121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66"/>
      <c r="O97" s="1" t="s">
        <v>122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123596.12</v>
      </c>
      <c r="L98" s="166"/>
      <c r="O98" s="1" t="s">
        <v>123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123596.12</v>
      </c>
      <c r="L99" s="166"/>
      <c r="O99" s="1" t="s">
        <v>124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125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126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67029.94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4813.6400000000003</v>
      </c>
      <c r="L103" s="166"/>
      <c r="O103" s="1" t="s">
        <v>129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66798.789999999994</v>
      </c>
      <c r="L104" s="166"/>
      <c r="O104" s="1" t="s">
        <v>130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231.15000000000873</v>
      </c>
      <c r="L105" s="166"/>
      <c r="O105" s="1" t="s">
        <v>131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67029.94</v>
      </c>
      <c r="L106" s="166"/>
      <c r="O106" s="1" t="s">
        <v>132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67029.94</v>
      </c>
      <c r="L107" s="166"/>
      <c r="O107" s="1" t="s">
        <v>133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134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135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110420.29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7400.82</v>
      </c>
      <c r="L111" s="166"/>
      <c r="O111" s="1" t="s">
        <v>137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110915.25</v>
      </c>
      <c r="L112" s="166"/>
      <c r="O112" s="1" t="s">
        <v>138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66"/>
      <c r="O113" s="1" t="s">
        <v>139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110420.29</v>
      </c>
      <c r="L114" s="166"/>
      <c r="O114" s="1" t="s">
        <v>140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110420.29</v>
      </c>
      <c r="L115" s="166"/>
      <c r="O115" s="1" t="s">
        <v>141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142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143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119744.9</v>
      </c>
      <c r="H118" s="151"/>
      <c r="I118" s="151"/>
      <c r="J118" s="151"/>
      <c r="L118" s="49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221.62</v>
      </c>
      <c r="L119" s="49"/>
      <c r="O119" s="1" t="s">
        <v>145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106372.81</v>
      </c>
      <c r="L120" s="49"/>
      <c r="O120" s="1" t="s">
        <v>146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13372.089999999997</v>
      </c>
      <c r="L121" s="49"/>
      <c r="O121" s="1" t="s">
        <v>147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119744.9</v>
      </c>
      <c r="L122" s="49"/>
      <c r="O122" s="1" t="s">
        <v>148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119744.9</v>
      </c>
      <c r="L123" s="49"/>
      <c r="O123" s="1" t="s">
        <v>149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9"/>
      <c r="O124" s="1" t="s">
        <v>150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9"/>
      <c r="O125" s="1" t="s">
        <v>151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15206.56</v>
      </c>
      <c r="H126" s="151"/>
      <c r="I126" s="151"/>
      <c r="J126" s="151"/>
      <c r="L126" s="49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1092.03</v>
      </c>
      <c r="L127" s="49"/>
      <c r="O127" s="1" t="s">
        <v>153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13371.01</v>
      </c>
      <c r="L128" s="49"/>
      <c r="O128" s="1" t="s">
        <v>154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1835.5499999999993</v>
      </c>
      <c r="L129" s="49"/>
      <c r="O129" s="1" t="s">
        <v>155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15206.56</v>
      </c>
      <c r="L130" s="49"/>
      <c r="O130" s="1" t="s">
        <v>156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15206.56</v>
      </c>
      <c r="L131" s="49"/>
      <c r="O131" s="1" t="s">
        <v>157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9"/>
      <c r="O132" s="1" t="s">
        <v>158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9"/>
      <c r="O133" s="1" t="s">
        <v>159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9"/>
      <c r="O135" s="1" t="s">
        <v>161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9"/>
      <c r="O136" s="1" t="s">
        <v>162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9"/>
      <c r="O137" s="1" t="s">
        <v>163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9"/>
      <c r="O138" s="1" t="s">
        <v>164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9"/>
      <c r="O139" s="1" t="s">
        <v>165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9"/>
      <c r="O140" s="1" t="s">
        <v>166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9"/>
      <c r="O141" s="1" t="s">
        <v>167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4</v>
      </c>
      <c r="O144" t="s">
        <v>177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1</v>
      </c>
      <c r="L145" s="15"/>
      <c r="O145" t="s">
        <v>178</v>
      </c>
    </row>
    <row r="146" spans="1:15" ht="30" customHeight="1" outlineLevel="1">
      <c r="A146" s="148" t="s">
        <v>180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276038.87</v>
      </c>
      <c r="O146" t="s">
        <v>179</v>
      </c>
    </row>
    <row r="149" spans="1:15" ht="52.5" customHeight="1">
      <c r="A149" s="144" t="s">
        <v>187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3" t="s">
        <v>71</v>
      </c>
      <c r="B154" s="143"/>
      <c r="C154" s="143"/>
      <c r="D154" s="143"/>
      <c r="E154" s="27">
        <f>ПТО!G1</f>
        <v>-104448.57</v>
      </c>
    </row>
    <row r="155" spans="1:15" ht="34.5" customHeight="1">
      <c r="A155" s="145" t="s">
        <v>72</v>
      </c>
      <c r="B155" s="145"/>
      <c r="C155" s="145"/>
      <c r="D155" s="145"/>
      <c r="E155" s="28">
        <f>J13</f>
        <v>221135.61599999998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освидетельствование лифта.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8100</v>
      </c>
      <c r="G158" s="141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1</v>
      </c>
      <c r="J158" s="142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0" t="str">
        <f t="shared" si="14"/>
        <v>Техническое обслуживание видеонаблюдения.</v>
      </c>
      <c r="B159" s="140"/>
      <c r="C159" s="140"/>
      <c r="D159" s="140"/>
      <c r="E159" s="140"/>
      <c r="F159" s="141">
        <f t="shared" si="15"/>
        <v>5240</v>
      </c>
      <c r="G159" s="141"/>
      <c r="H159" s="24" t="str">
        <f t="shared" si="16"/>
        <v>ежемесячно</v>
      </c>
      <c r="I159" s="142">
        <f t="shared" si="17"/>
        <v>12</v>
      </c>
      <c r="J159" s="142"/>
      <c r="M159" s="22" t="s">
        <v>76</v>
      </c>
      <c r="N159" s="1" t="str">
        <v>Техническое обслуживание видеонаблюдения.</v>
      </c>
    </row>
    <row r="160" spans="1:15" ht="28.5" customHeight="1">
      <c r="A160" s="140" t="str">
        <f t="shared" si="14"/>
        <v>Вывоз снега с придомовой территории.</v>
      </c>
      <c r="B160" s="140"/>
      <c r="C160" s="140"/>
      <c r="D160" s="140"/>
      <c r="E160" s="140"/>
      <c r="F160" s="141">
        <f t="shared" si="15"/>
        <v>15702.37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76</v>
      </c>
      <c r="N160" s="1" t="str">
        <v>Вывоз снега с придомовой территории.</v>
      </c>
    </row>
    <row r="161" spans="1:14" ht="28.5" customHeight="1">
      <c r="A161" s="140" t="str">
        <f>IF(N161&gt;0,N161,0)</f>
        <v>Ремонт подъезда (укладка кафельной плитки и керамогранита).</v>
      </c>
      <c r="B161" s="140"/>
      <c r="C161" s="140"/>
      <c r="D161" s="140"/>
      <c r="E161" s="140"/>
      <c r="F161" s="141">
        <f t="shared" si="15"/>
        <v>108643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76</v>
      </c>
      <c r="N161" s="1" t="str">
        <v>Ремонт подъезда (укладка кафельной плитки и керамогранита).</v>
      </c>
    </row>
    <row r="162" spans="1:14" ht="28.5" customHeight="1">
      <c r="A162" s="140" t="str">
        <f t="shared" si="14"/>
        <v>Ремонт подъезда.</v>
      </c>
      <c r="B162" s="140"/>
      <c r="C162" s="140"/>
      <c r="D162" s="140"/>
      <c r="E162" s="140"/>
      <c r="F162" s="141">
        <f t="shared" si="15"/>
        <v>255724.77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76</v>
      </c>
      <c r="N162" s="1" t="str">
        <v>Ремонт подъезда.</v>
      </c>
    </row>
    <row r="163" spans="1:14" ht="28.5" customHeight="1">
      <c r="A163" s="140" t="str">
        <f t="shared" si="14"/>
        <v>Замена шаровых кранов в ИТП.</v>
      </c>
      <c r="B163" s="140"/>
      <c r="C163" s="140"/>
      <c r="D163" s="140"/>
      <c r="E163" s="140"/>
      <c r="F163" s="141">
        <f t="shared" si="15"/>
        <v>6494.4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76</v>
      </c>
      <c r="N163" s="1" t="str">
        <v>Замена шаровых кранов в ИТП.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76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76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76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76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76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76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76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76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76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76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76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76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76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76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76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76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76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76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76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76</v>
      </c>
      <c r="N187" s="1">
        <v>0</v>
      </c>
    </row>
    <row r="188" spans="1:14" ht="29.25" customHeight="1">
      <c r="A188" s="106" t="s">
        <v>181</v>
      </c>
    </row>
    <row r="189" spans="1:14" ht="29.25" customHeight="1">
      <c r="A189" s="106" t="s">
        <v>181</v>
      </c>
    </row>
    <row r="190" spans="1:14" ht="36.75" customHeight="1">
      <c r="A190" s="143" t="s">
        <v>73</v>
      </c>
      <c r="B190" s="143"/>
      <c r="C190" s="143"/>
      <c r="D190" s="143"/>
      <c r="E190" s="27">
        <f>SUM(F158:G187)</f>
        <v>399904.54000000004</v>
      </c>
    </row>
    <row r="191" spans="1:14" ht="51.75" customHeight="1">
      <c r="A191" s="143" t="s">
        <v>74</v>
      </c>
      <c r="B191" s="143"/>
      <c r="C191" s="143"/>
      <c r="D191" s="143"/>
      <c r="E191" s="27">
        <f>E190+E154-E155</f>
        <v>74320.35400000005</v>
      </c>
    </row>
    <row r="192" spans="1:14">
      <c r="A192" s="106" t="s">
        <v>181</v>
      </c>
    </row>
    <row r="193" spans="1:10" ht="62.25" customHeight="1">
      <c r="A193" s="168" t="s">
        <v>78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0">
        <f>ПТО!G12</f>
        <v>1200</v>
      </c>
      <c r="I194" s="51" t="s">
        <v>80</v>
      </c>
    </row>
    <row r="195" spans="1:10" ht="18.75" customHeight="1">
      <c r="A195" s="167" t="str">
        <f>ПТО!F13</f>
        <v xml:space="preserve">  -  техническое освидетельствование лифта</v>
      </c>
      <c r="B195" s="167"/>
      <c r="C195" s="167"/>
      <c r="D195" s="167"/>
      <c r="E195" s="167"/>
      <c r="F195" s="167"/>
      <c r="G195" s="167"/>
      <c r="H195" s="50">
        <f>ПТО!G13</f>
        <v>8100</v>
      </c>
      <c r="I195" s="51" t="s">
        <v>80</v>
      </c>
    </row>
    <row r="196" spans="1:10" ht="18.75" customHeight="1">
      <c r="A196" s="167" t="str">
        <f>ПТО!F14</f>
        <v xml:space="preserve">  -  техническое обслуживание системы видеонаблюдения</v>
      </c>
      <c r="B196" s="167"/>
      <c r="C196" s="167"/>
      <c r="D196" s="167"/>
      <c r="E196" s="167"/>
      <c r="F196" s="167"/>
      <c r="G196" s="167"/>
      <c r="H196" s="50">
        <f>ПТО!G14</f>
        <v>5240</v>
      </c>
      <c r="I196" s="51" t="s">
        <v>80</v>
      </c>
    </row>
    <row r="197" spans="1:10" ht="18.75" customHeight="1">
      <c r="A197" s="167" t="str">
        <f>ПТО!F15</f>
        <v xml:space="preserve">  -  укладка керамогранита в подъезде</v>
      </c>
      <c r="B197" s="167"/>
      <c r="C197" s="167"/>
      <c r="D197" s="167"/>
      <c r="E197" s="167"/>
      <c r="F197" s="167"/>
      <c r="G197" s="167"/>
      <c r="H197" s="50">
        <f>ПТО!G15</f>
        <v>310000</v>
      </c>
      <c r="I197" s="51" t="s">
        <v>80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0">
        <f>ПТО!G16</f>
        <v>0</v>
      </c>
      <c r="I198" s="53" t="s">
        <v>80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0">
        <f>ПТО!G17</f>
        <v>0</v>
      </c>
      <c r="I199" s="51" t="s">
        <v>80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0">
        <f>ПТО!G18</f>
        <v>0</v>
      </c>
      <c r="I200" s="51" t="s">
        <v>80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0">
        <f>ПТО!G19</f>
        <v>0</v>
      </c>
      <c r="I201" s="51" t="s">
        <v>80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0">
        <f>ПТО!G20</f>
        <v>0</v>
      </c>
      <c r="I202" s="51" t="s">
        <v>80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0">
        <f>ПТО!G21</f>
        <v>0</v>
      </c>
      <c r="I203" s="51" t="s">
        <v>80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0">
        <f>ПТО!G22</f>
        <v>0</v>
      </c>
      <c r="I204" s="51" t="s">
        <v>80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0">
        <f>ПТО!G23</f>
        <v>0</v>
      </c>
      <c r="I205" s="51" t="s">
        <v>80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0">
        <f>ПТО!G24</f>
        <v>0</v>
      </c>
      <c r="I206" s="51" t="s">
        <v>80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0">
        <f>ПТО!G25</f>
        <v>0</v>
      </c>
      <c r="I207" s="51" t="s">
        <v>80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0">
        <f>ПТО!G26</f>
        <v>0</v>
      </c>
      <c r="I208" s="51" t="s">
        <v>80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0">
        <f>ПТО!G27</f>
        <v>0</v>
      </c>
      <c r="I209" s="51" t="s">
        <v>80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0">
        <f>ПТО!G28</f>
        <v>0</v>
      </c>
      <c r="I210" s="51" t="s">
        <v>80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0">
        <f>ПТО!G29</f>
        <v>0</v>
      </c>
      <c r="I211" s="51" t="s">
        <v>80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0">
        <f>ПТО!G30</f>
        <v>0</v>
      </c>
      <c r="I212" s="51" t="s">
        <v>80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0">
        <f>ПТО!G31</f>
        <v>0</v>
      </c>
      <c r="I213" s="51" t="s">
        <v>80</v>
      </c>
    </row>
    <row r="214" spans="1:9">
      <c r="A214" s="54" t="s">
        <v>83</v>
      </c>
      <c r="B214" s="55"/>
      <c r="C214" s="55"/>
      <c r="D214" s="55"/>
      <c r="E214" s="55"/>
      <c r="F214" s="55"/>
      <c r="G214" s="55"/>
      <c r="H214" s="56">
        <f>SUM(H194:H213)</f>
        <v>324540</v>
      </c>
      <c r="I214" s="57" t="s">
        <v>84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M35" sqref="M3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-104448.57</f>
        <v>-104448.57</v>
      </c>
    </row>
    <row r="2" spans="1:12" ht="18.75" customHeight="1">
      <c r="A2" s="122" t="s">
        <v>77</v>
      </c>
      <c r="B2" s="138" t="s">
        <v>200</v>
      </c>
      <c r="C2" s="123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188</v>
      </c>
      <c r="B3" s="121" t="s">
        <v>184</v>
      </c>
      <c r="C3" s="130">
        <v>12</v>
      </c>
      <c r="D3" s="126">
        <f>2620*12/6</f>
        <v>5240</v>
      </c>
      <c r="F3" s="30"/>
      <c r="G3" s="30"/>
      <c r="L3" s="33" t="str">
        <f t="shared" si="0"/>
        <v>ТР</v>
      </c>
    </row>
    <row r="4" spans="1:12" ht="18.75" customHeight="1">
      <c r="A4" s="129" t="s">
        <v>189</v>
      </c>
      <c r="B4" s="124" t="s">
        <v>185</v>
      </c>
      <c r="C4" s="124">
        <v>1</v>
      </c>
      <c r="D4" s="127">
        <v>15702.37</v>
      </c>
      <c r="E4" s="132" t="s">
        <v>192</v>
      </c>
      <c r="F4" s="30"/>
      <c r="G4" s="30"/>
      <c r="L4" s="33" t="str">
        <f t="shared" si="0"/>
        <v>ТР</v>
      </c>
    </row>
    <row r="5" spans="1:12" ht="18.75" customHeight="1">
      <c r="A5" s="122" t="s">
        <v>190</v>
      </c>
      <c r="B5" s="125" t="s">
        <v>185</v>
      </c>
      <c r="C5" s="125">
        <v>1</v>
      </c>
      <c r="D5" s="131">
        <v>108643</v>
      </c>
      <c r="E5" s="133" t="s">
        <v>193</v>
      </c>
      <c r="F5" s="46"/>
      <c r="G5" s="46"/>
      <c r="K5" s="48"/>
      <c r="L5" s="33" t="str">
        <f t="shared" si="0"/>
        <v>ТР</v>
      </c>
    </row>
    <row r="6" spans="1:12" ht="18.75" customHeight="1">
      <c r="A6" s="129" t="s">
        <v>191</v>
      </c>
      <c r="B6" s="124" t="s">
        <v>185</v>
      </c>
      <c r="C6" s="124">
        <v>1</v>
      </c>
      <c r="D6" s="128">
        <v>255724.77</v>
      </c>
      <c r="E6" s="132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136" t="s">
        <v>197</v>
      </c>
      <c r="B7" s="137" t="s">
        <v>185</v>
      </c>
      <c r="C7" s="45">
        <v>1</v>
      </c>
      <c r="D7" s="48">
        <v>6494.4</v>
      </c>
      <c r="E7" s="136" t="s">
        <v>198</v>
      </c>
      <c r="F7" s="47"/>
      <c r="G7" s="47"/>
      <c r="K7" s="48"/>
      <c r="L7" s="33" t="str">
        <f t="shared" si="0"/>
        <v>ТР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6">
        <v>5240</v>
      </c>
      <c r="L14" s="33">
        <f t="shared" si="0"/>
        <v>0</v>
      </c>
    </row>
    <row r="15" spans="1:12" ht="15.75">
      <c r="A15" s="30"/>
      <c r="F15" s="114" t="s">
        <v>199</v>
      </c>
      <c r="G15" s="115">
        <v>310000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213073.41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213073.41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67687.320000000007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67687.320000000007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45095.4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45095.4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42348.9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42348.9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12669.21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12669.21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46512.87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46512.87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183</v>
      </c>
      <c r="B46" s="38">
        <v>35349.81</v>
      </c>
      <c r="C46" s="38" t="s">
        <v>68</v>
      </c>
      <c r="D46" s="39">
        <v>3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35349.81</v>
      </c>
      <c r="O46" s="41" t="str">
        <f t="shared" si="5"/>
        <v>Ежемесячно</v>
      </c>
      <c r="P46">
        <f t="shared" si="6"/>
        <v>3</v>
      </c>
    </row>
    <row r="47" spans="1:16">
      <c r="A47" s="37" t="s">
        <v>201</v>
      </c>
      <c r="B47" s="38">
        <v>106259.55</v>
      </c>
      <c r="C47" s="38" t="s">
        <v>68</v>
      </c>
      <c r="D47" s="139">
        <v>9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106259.55</v>
      </c>
      <c r="O47" s="41" t="str">
        <f t="shared" si="5"/>
        <v>Ежемесячно</v>
      </c>
      <c r="P47">
        <f t="shared" si="6"/>
        <v>9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Gtm5hlYsQTEGqrI9ZeDCXXAZPf2CLiwGn8bSVInWuZHMZf8n+gCtnWTEDypEnRuX4jD6qOREHy8aNlYMaN7q6Q==" saltValue="CJjrhpzMTWqpb3oM59XQz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M35" sqref="M3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196</v>
      </c>
      <c r="F1" s="61">
        <v>2953.2</v>
      </c>
    </row>
    <row r="2" spans="1:10" ht="15.75" customHeight="1">
      <c r="A2" s="71" t="s">
        <v>89</v>
      </c>
      <c r="B2" s="73" t="s">
        <v>2</v>
      </c>
      <c r="C2" s="84">
        <v>0</v>
      </c>
      <c r="D2" s="82" t="s">
        <v>58</v>
      </c>
      <c r="E2" s="134">
        <v>6.74</v>
      </c>
      <c r="F2" s="135" t="s">
        <v>195</v>
      </c>
      <c r="G2" s="62"/>
      <c r="H2" s="62"/>
      <c r="I2" s="62"/>
      <c r="J2" s="62"/>
    </row>
    <row r="3" spans="1:10" ht="15.75" customHeight="1">
      <c r="A3" s="71" t="s">
        <v>90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91</v>
      </c>
      <c r="B4" s="73" t="s">
        <v>4</v>
      </c>
      <c r="C4" s="84">
        <v>139810.84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92</v>
      </c>
      <c r="B5" s="73" t="s">
        <v>5</v>
      </c>
      <c r="C5" s="80">
        <f>SUM(C6:C8)</f>
        <v>796720.5560000001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93</v>
      </c>
      <c r="B6" s="73" t="s">
        <v>6</v>
      </c>
      <c r="C6" s="84">
        <v>469325.39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94</v>
      </c>
      <c r="B7" s="73" t="s">
        <v>7</v>
      </c>
      <c r="C7" s="84">
        <f>(F1*4.74*3)+(F1*6.74*9)</f>
        <v>221135.61599999998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95</v>
      </c>
      <c r="B8" s="73" t="s">
        <v>8</v>
      </c>
      <c r="C8" s="84">
        <v>106259.55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96</v>
      </c>
      <c r="B9" s="73" t="s">
        <v>9</v>
      </c>
      <c r="C9" s="80">
        <f>SUM(C10:C14)</f>
        <v>806728.04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97</v>
      </c>
      <c r="B10" s="73" t="s">
        <v>10</v>
      </c>
      <c r="C10" s="84">
        <v>806728.04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98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99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100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101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102</v>
      </c>
      <c r="B15" s="73" t="s">
        <v>15</v>
      </c>
      <c r="C15" s="80">
        <f>C9</f>
        <v>806728.04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103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104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105</v>
      </c>
      <c r="B18" s="73" t="s">
        <v>18</v>
      </c>
      <c r="C18" s="80">
        <f>IF(C16&gt;0,0,IF(C4&gt;0,C4+C5-C9,C5-C2-C9))</f>
        <v>129803.35600000003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168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106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107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108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109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169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110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111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112</v>
      </c>
      <c r="B27" s="76" t="s">
        <v>4</v>
      </c>
      <c r="C27" s="87">
        <v>71966.02</v>
      </c>
      <c r="D27" s="82" t="s">
        <v>60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113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114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115</v>
      </c>
      <c r="B30" s="76" t="s">
        <v>18</v>
      </c>
      <c r="C30" s="87">
        <v>52353.36</v>
      </c>
      <c r="D30" s="82" t="s">
        <v>66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116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117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118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119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170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171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127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123596.12</v>
      </c>
      <c r="F37" s="95" t="s">
        <v>174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120</v>
      </c>
      <c r="B38" s="79" t="s">
        <v>37</v>
      </c>
      <c r="C38" s="91">
        <v>112873.17</v>
      </c>
      <c r="D38" s="95" t="s">
        <v>172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121</v>
      </c>
      <c r="B39" s="79" t="s">
        <v>38</v>
      </c>
      <c r="C39" s="92">
        <v>158152.60999999999</v>
      </c>
      <c r="D39" s="95" t="s">
        <v>173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122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9"/>
      <c r="N40" s="64"/>
      <c r="O40" s="64"/>
    </row>
    <row r="41" spans="1:15" ht="18.75" customHeight="1">
      <c r="A41" s="71" t="s">
        <v>123</v>
      </c>
      <c r="B41" s="79" t="s">
        <v>40</v>
      </c>
      <c r="C41" s="94">
        <f>E37</f>
        <v>123596.12</v>
      </c>
      <c r="D41" s="81" t="s">
        <v>59</v>
      </c>
      <c r="E41" s="69"/>
      <c r="G41" s="68"/>
      <c r="H41" s="68"/>
      <c r="L41" s="64"/>
      <c r="M41" s="169"/>
      <c r="N41" s="64"/>
      <c r="O41" s="64"/>
    </row>
    <row r="42" spans="1:15" ht="18.75" customHeight="1">
      <c r="A42" s="71" t="s">
        <v>124</v>
      </c>
      <c r="B42" s="79" t="s">
        <v>41</v>
      </c>
      <c r="C42" s="94">
        <f>E37</f>
        <v>123596.12</v>
      </c>
      <c r="D42" s="81" t="s">
        <v>59</v>
      </c>
      <c r="E42" s="69"/>
      <c r="G42" s="68"/>
      <c r="H42" s="68"/>
      <c r="L42" s="64"/>
      <c r="M42" s="169"/>
      <c r="N42" s="64"/>
      <c r="O42" s="64"/>
    </row>
    <row r="43" spans="1:15" ht="18.75" customHeight="1">
      <c r="A43" s="71" t="s">
        <v>125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126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128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67029.94</v>
      </c>
      <c r="F45" s="95" t="s">
        <v>174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129</v>
      </c>
      <c r="B46" s="79" t="s">
        <v>37</v>
      </c>
      <c r="C46" s="91">
        <v>4813.6400000000003</v>
      </c>
      <c r="D46" s="95" t="s">
        <v>175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130</v>
      </c>
      <c r="B47" s="79" t="s">
        <v>38</v>
      </c>
      <c r="C47" s="92">
        <v>66798.789999999994</v>
      </c>
      <c r="D47" s="95" t="s">
        <v>173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131</v>
      </c>
      <c r="B48" s="79" t="s">
        <v>39</v>
      </c>
      <c r="C48" s="94">
        <f>IF(E45-C47&lt;0,0,E45-C47)</f>
        <v>231.15000000000873</v>
      </c>
      <c r="D48" s="81" t="s">
        <v>59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132</v>
      </c>
      <c r="B49" s="79" t="s">
        <v>40</v>
      </c>
      <c r="C49" s="94">
        <f>E45</f>
        <v>67029.94</v>
      </c>
      <c r="D49" s="81" t="s">
        <v>59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133</v>
      </c>
      <c r="B50" s="79" t="s">
        <v>41</v>
      </c>
      <c r="C50" s="94">
        <f>E45</f>
        <v>67029.94</v>
      </c>
      <c r="D50" s="81" t="s">
        <v>59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134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135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136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110420.29</v>
      </c>
      <c r="F53" s="95" t="s">
        <v>174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137</v>
      </c>
      <c r="B54" s="76" t="s">
        <v>37</v>
      </c>
      <c r="C54" s="100">
        <v>7400.82</v>
      </c>
      <c r="D54" s="95" t="s">
        <v>175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138</v>
      </c>
      <c r="B55" s="76" t="s">
        <v>38</v>
      </c>
      <c r="C55" s="87">
        <v>110915.25</v>
      </c>
      <c r="D55" s="95" t="s">
        <v>173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139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140</v>
      </c>
      <c r="B57" s="76" t="s">
        <v>40</v>
      </c>
      <c r="C57" s="94">
        <f>E53</f>
        <v>110420.29</v>
      </c>
      <c r="D57" s="81" t="s">
        <v>59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141</v>
      </c>
      <c r="B58" s="76" t="s">
        <v>41</v>
      </c>
      <c r="C58" s="94">
        <f>E53</f>
        <v>110420.29</v>
      </c>
      <c r="D58" s="81" t="s">
        <v>59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142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143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144</v>
      </c>
      <c r="B61" s="78" t="s">
        <v>85</v>
      </c>
      <c r="C61" s="97" t="str">
        <f>IF(E61&gt;0,"Предоставляется",0)</f>
        <v>Предоставляется</v>
      </c>
      <c r="D61" s="97" t="s">
        <v>55</v>
      </c>
      <c r="E61" s="96">
        <v>119744.9</v>
      </c>
      <c r="F61" s="95" t="s">
        <v>174</v>
      </c>
      <c r="G61" s="67"/>
      <c r="H61" s="67"/>
    </row>
    <row r="62" spans="1:15" ht="15.75" customHeight="1">
      <c r="A62" s="74" t="s">
        <v>145</v>
      </c>
      <c r="B62" s="76" t="s">
        <v>37</v>
      </c>
      <c r="C62" s="100">
        <v>221.62</v>
      </c>
      <c r="D62" s="95" t="s">
        <v>175</v>
      </c>
      <c r="E62" s="70"/>
      <c r="G62" s="65"/>
      <c r="H62" s="65"/>
    </row>
    <row r="63" spans="1:15" ht="15.75" customHeight="1">
      <c r="A63" s="74" t="s">
        <v>146</v>
      </c>
      <c r="B63" s="76" t="s">
        <v>38</v>
      </c>
      <c r="C63" s="87">
        <v>106372.81</v>
      </c>
      <c r="D63" s="95" t="s">
        <v>173</v>
      </c>
      <c r="E63" s="70"/>
      <c r="G63" s="65"/>
      <c r="H63" s="65"/>
    </row>
    <row r="64" spans="1:15" ht="15.75" customHeight="1">
      <c r="A64" s="74" t="s">
        <v>147</v>
      </c>
      <c r="B64" s="76" t="s">
        <v>39</v>
      </c>
      <c r="C64" s="94">
        <f>IF(E61-C63&lt;0,0,E61-C63)</f>
        <v>13372.089999999997</v>
      </c>
      <c r="D64" s="81" t="s">
        <v>59</v>
      </c>
      <c r="E64" s="70"/>
      <c r="G64" s="65"/>
      <c r="H64" s="65"/>
    </row>
    <row r="65" spans="1:8" ht="15.75" customHeight="1">
      <c r="A65" s="74" t="s">
        <v>148</v>
      </c>
      <c r="B65" s="76" t="s">
        <v>40</v>
      </c>
      <c r="C65" s="94">
        <f>E61</f>
        <v>119744.9</v>
      </c>
      <c r="D65" s="81" t="s">
        <v>59</v>
      </c>
      <c r="E65" s="70"/>
      <c r="G65" s="65"/>
      <c r="H65" s="65"/>
    </row>
    <row r="66" spans="1:8" ht="15.75" customHeight="1">
      <c r="A66" s="74" t="s">
        <v>149</v>
      </c>
      <c r="B66" s="76" t="s">
        <v>41</v>
      </c>
      <c r="C66" s="94">
        <f>E61</f>
        <v>119744.9</v>
      </c>
      <c r="D66" s="81" t="s">
        <v>59</v>
      </c>
      <c r="E66" s="70"/>
      <c r="G66" s="65"/>
      <c r="H66" s="65"/>
    </row>
    <row r="67" spans="1:8" ht="15.75" customHeight="1">
      <c r="A67" s="74" t="s">
        <v>150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151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152</v>
      </c>
      <c r="B69" s="78" t="s">
        <v>86</v>
      </c>
      <c r="C69" s="97" t="str">
        <f>IF(E69&gt;0,"Предоставляется",0)</f>
        <v>Предоставляется</v>
      </c>
      <c r="D69" s="97" t="s">
        <v>55</v>
      </c>
      <c r="E69" s="96">
        <v>15206.56</v>
      </c>
      <c r="F69" s="95" t="s">
        <v>174</v>
      </c>
      <c r="G69" s="67"/>
      <c r="H69" s="67"/>
    </row>
    <row r="70" spans="1:8" ht="15.75" customHeight="1">
      <c r="A70" s="74" t="s">
        <v>153</v>
      </c>
      <c r="B70" s="76" t="s">
        <v>37</v>
      </c>
      <c r="C70" s="100">
        <v>1092.03</v>
      </c>
      <c r="D70" s="95" t="s">
        <v>175</v>
      </c>
      <c r="E70" s="70"/>
      <c r="G70" s="65"/>
      <c r="H70" s="65"/>
    </row>
    <row r="71" spans="1:8" ht="15.75" customHeight="1">
      <c r="A71" s="74" t="s">
        <v>154</v>
      </c>
      <c r="B71" s="76" t="s">
        <v>38</v>
      </c>
      <c r="C71" s="87">
        <v>13371.01</v>
      </c>
      <c r="D71" s="95" t="s">
        <v>173</v>
      </c>
      <c r="E71" s="70"/>
      <c r="G71" s="65"/>
      <c r="H71" s="65"/>
    </row>
    <row r="72" spans="1:8" ht="15.75" customHeight="1">
      <c r="A72" s="74" t="s">
        <v>155</v>
      </c>
      <c r="B72" s="76" t="s">
        <v>39</v>
      </c>
      <c r="C72" s="94">
        <f>IF(E69-C71&lt;0,0,E69-C71)</f>
        <v>1835.5499999999993</v>
      </c>
      <c r="D72" s="81" t="s">
        <v>59</v>
      </c>
      <c r="E72" s="70"/>
      <c r="G72" s="65"/>
      <c r="H72" s="65"/>
    </row>
    <row r="73" spans="1:8" ht="15.75" customHeight="1">
      <c r="A73" s="74" t="s">
        <v>156</v>
      </c>
      <c r="B73" s="76" t="s">
        <v>40</v>
      </c>
      <c r="C73" s="94">
        <f>E69</f>
        <v>15206.56</v>
      </c>
      <c r="D73" s="81" t="s">
        <v>59</v>
      </c>
      <c r="E73" s="70"/>
      <c r="G73" s="65"/>
      <c r="H73" s="65"/>
    </row>
    <row r="74" spans="1:8" ht="15.75" customHeight="1">
      <c r="A74" s="74" t="s">
        <v>157</v>
      </c>
      <c r="B74" s="76" t="s">
        <v>41</v>
      </c>
      <c r="C74" s="94">
        <f>E69</f>
        <v>15206.56</v>
      </c>
      <c r="D74" s="81" t="s">
        <v>59</v>
      </c>
      <c r="E74" s="70"/>
      <c r="G74" s="65"/>
      <c r="H74" s="65"/>
    </row>
    <row r="75" spans="1:8" ht="15.75" customHeight="1">
      <c r="A75" s="74" t="s">
        <v>158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159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160</v>
      </c>
      <c r="B77" s="78" t="s">
        <v>87</v>
      </c>
      <c r="C77" s="97">
        <f>IF(E77&gt;0,"Предоставляется",0)</f>
        <v>0</v>
      </c>
      <c r="D77" s="97" t="s">
        <v>88</v>
      </c>
      <c r="E77" s="96">
        <v>0</v>
      </c>
      <c r="F77" s="95" t="s">
        <v>174</v>
      </c>
      <c r="G77" s="67"/>
      <c r="H77" s="67"/>
    </row>
    <row r="78" spans="1:8" ht="15.75" customHeight="1">
      <c r="A78" s="74" t="s">
        <v>161</v>
      </c>
      <c r="B78" s="76" t="s">
        <v>37</v>
      </c>
      <c r="C78" s="100">
        <v>0</v>
      </c>
      <c r="D78" s="95" t="s">
        <v>176</v>
      </c>
      <c r="E78" s="65"/>
      <c r="G78" s="65"/>
      <c r="H78" s="65"/>
    </row>
    <row r="79" spans="1:8" ht="15.75" customHeight="1">
      <c r="A79" s="74" t="s">
        <v>162</v>
      </c>
      <c r="B79" s="76" t="s">
        <v>38</v>
      </c>
      <c r="C79" s="87">
        <v>0</v>
      </c>
      <c r="D79" s="95" t="s">
        <v>173</v>
      </c>
      <c r="E79" s="65"/>
      <c r="G79" s="65"/>
      <c r="H79" s="65"/>
    </row>
    <row r="80" spans="1:8" ht="15.75" customHeight="1">
      <c r="A80" s="74" t="s">
        <v>163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164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165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166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167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M35" sqref="M3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177</v>
      </c>
      <c r="B2" s="60" t="s">
        <v>45</v>
      </c>
      <c r="C2" s="107">
        <v>4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178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179</v>
      </c>
      <c r="B4" s="60" t="s">
        <v>47</v>
      </c>
      <c r="C4" s="108">
        <v>276038.87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2020-03-19T01:06:52Z</dcterms:modified>
</cp:coreProperties>
</file>