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K39" i="3"/>
  <c r="K38"/>
  <c r="K37" l="1"/>
  <c r="K36"/>
  <c r="K34" l="1"/>
  <c r="K33" l="1"/>
  <c r="K32"/>
  <c r="K31" l="1"/>
  <c r="K30" l="1"/>
  <c r="K29"/>
  <c r="K26" l="1"/>
  <c r="K25"/>
  <c r="K41" l="1"/>
  <c r="K28"/>
  <c r="K42" l="1"/>
  <c r="K43" s="1"/>
  <c r="E74" l="1"/>
  <c r="H73"/>
  <c r="J72"/>
  <c r="B64"/>
  <c r="B57"/>
  <c r="B47"/>
  <c r="D46"/>
  <c r="G17"/>
  <c r="G16"/>
  <c r="G15"/>
  <c r="G14"/>
  <c r="G7"/>
  <c r="I7" s="1"/>
  <c r="B6"/>
  <c r="J13" l="1"/>
  <c r="A20"/>
  <c r="K44" l="1"/>
  <c r="G46" s="1"/>
  <c r="K73" l="1"/>
  <c r="C74" s="1"/>
  <c r="H74" s="1"/>
  <c r="F59" s="1"/>
</calcChain>
</file>

<file path=xl/sharedStrings.xml><?xml version="1.0" encoding="utf-8"?>
<sst xmlns="http://schemas.openxmlformats.org/spreadsheetml/2006/main" count="160" uniqueCount="131">
  <si>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</si>
  <si>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</si>
  <si>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</si>
  <si>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</si>
  <si>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</si>
  <si>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</si>
  <si>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</si>
  <si>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</si>
  <si>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</si>
  <si>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</si>
  <si>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</si>
  <si>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</si>
  <si>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</si>
  <si>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</si>
  <si>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</si>
  <si>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</si>
  <si>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</si>
  <si>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</si>
  <si>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</si>
  <si>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</si>
  <si>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</si>
  <si>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</si>
  <si>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</si>
  <si>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</si>
  <si>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</si>
  <si>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</si>
  <si>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</si>
  <si>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</si>
  <si>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</si>
  <si>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</si>
  <si>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</si>
  <si>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</si>
  <si>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</si>
  <si>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</si>
  <si>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</si>
  <si>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</si>
  <si>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</si>
  <si>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</si>
  <si>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</si>
  <si>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</si>
  <si>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</si>
  <si>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</si>
  <si>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</si>
  <si>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</si>
  <si>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</si>
  <si>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</si>
  <si>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</si>
  <si>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</si>
  <si>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</si>
  <si>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</si>
  <si>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</si>
  <si>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</si>
  <si>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</si>
  <si>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</si>
  <si>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</si>
  <si>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</si>
  <si>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</si>
  <si>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</si>
  <si>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</si>
  <si>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</si>
  <si>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</si>
  <si>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</si>
  <si>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</si>
  <si>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</si>
  <si>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</si>
  <si>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</si>
  <si>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</si>
  <si>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</si>
  <si>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</si>
  <si>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</si>
  <si>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</si>
  <si>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</si>
  <si>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</si>
  <si>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</si>
  <si>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</si>
  <si>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</si>
  <si>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</si>
  <si>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</si>
  <si>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</si>
  <si>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</si>
  <si>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мес.</t>
  </si>
  <si>
    <t>м/час</t>
  </si>
  <si>
    <t>( ОАО "Северное управление")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</si>
  <si>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</si>
  <si>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</si>
  <si>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</si>
  <si>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</si>
  <si>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</si>
  <si>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</si>
  <si>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</si>
  <si>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</si>
  <si>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</si>
  <si>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</si>
  <si>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</si>
  <si>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 xml:space="preserve">Уборка снега </t>
  </si>
  <si>
    <r>
      <t xml:space="preserve">м </t>
    </r>
    <r>
      <rPr>
        <sz val="11"/>
        <color theme="1"/>
        <rFont val="Calibri"/>
        <family val="2"/>
        <charset val="204"/>
      </rPr>
      <t>²</t>
    </r>
  </si>
  <si>
    <t>Генеральная  уборка подъездов  в апреле.</t>
  </si>
  <si>
    <r>
      <t>м</t>
    </r>
    <r>
      <rPr>
        <sz val="11"/>
        <rFont val="Calibri"/>
        <family val="2"/>
        <charset val="204"/>
      </rPr>
      <t>²</t>
    </r>
  </si>
  <si>
    <t>Перерасход (+) или экономия (-) средств в 2013 году.</t>
  </si>
  <si>
    <t>Всего в 2014году:</t>
  </si>
  <si>
    <t>ИТОГО за 2014год:</t>
  </si>
  <si>
    <t>ИТОГО на 31.12.2014г:</t>
  </si>
  <si>
    <t>Тех. обслуживание наружного видеонаблюдения (11,73 %).</t>
  </si>
  <si>
    <t>Уборка и вывоз снега с придомовой территории в январе (4,12%)</t>
  </si>
  <si>
    <t>Уборка и вывоз снега с придомовой территории в марте (3,10%)</t>
  </si>
  <si>
    <t>Нанесение трафарета на мусорные баки (3,10%)</t>
  </si>
  <si>
    <t>Покраска мусорных баков (3,10%)</t>
  </si>
  <si>
    <t>Монтаж дополнительного датчика охранной сигнализации ИТП (24,98)</t>
  </si>
  <si>
    <t>раб.</t>
  </si>
  <si>
    <t>Ремонт бытового помещения (2,26%)</t>
  </si>
  <si>
    <t>Замена трансформатора тока (по предписанию энергосбыта)(2,26%)</t>
  </si>
  <si>
    <t>Чистка КНС (канализационной насосной станции) (2,26%)</t>
  </si>
  <si>
    <t>Генеральная уборка в октябре.</t>
  </si>
  <si>
    <t>м ²</t>
  </si>
  <si>
    <t>м</t>
  </si>
  <si>
    <t>Замена питающих кабелей на электродвигатели насосов КНС (2,26%).</t>
  </si>
  <si>
    <t>Регистрация видеонаблюдения(2,26%).</t>
  </si>
  <si>
    <t>Замена манометров в ИТП (24,98%)</t>
  </si>
  <si>
    <t>Замена термометров в ИТП (24,98%)</t>
  </si>
  <si>
    <t>Установка новогодней елки (2,26 %)</t>
  </si>
  <si>
    <t xml:space="preserve">  92  ( </t>
  </si>
  <si>
    <t xml:space="preserve"> рублей (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</si>
  <si>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</si>
  <si>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</si>
  <si>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9 -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</si>
  <si>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12 -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</si>
  <si>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15 -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</si>
  <si>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28 - </t>
    </r>
  </si>
  <si>
    <t xml:space="preserve"> - содержание общего имущества -  11,20    рубля с кв.метра общей площади в месяц;</t>
  </si>
  <si>
    <t>Накладные расходы (14%)</t>
  </si>
  <si>
    <t>Предъявлен на рассмотрение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</si>
</sst>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49" fontId="0" fillId="0" borderId="0" xfId="0" applyNumberFormat="1"/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2" xfId="0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" fontId="0" fillId="0" borderId="0" xfId="0" applyNumberFormat="1" applyFill="1" applyAlignment="1"/>
    <xf numFmtId="4" fontId="3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1" fillId="0" borderId="10" xfId="0" applyFont="1" applyBorder="1" applyAlignment="1"/>
    <xf numFmtId="0" fontId="0" fillId="0" borderId="6" xfId="0" applyFill="1" applyBorder="1"/>
    <xf numFmtId="0" fontId="0" fillId="0" borderId="12" xfId="0" applyFill="1" applyBorder="1"/>
    <xf numFmtId="0" fontId="0" fillId="0" borderId="7" xfId="0" applyFill="1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5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3" fillId="0" borderId="12" xfId="0" applyNumberFormat="1" applyFont="1" applyBorder="1" applyAlignment="1"/>
    <xf numFmtId="4" fontId="3" fillId="0" borderId="7" xfId="0" applyNumberFormat="1" applyFont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topLeftCell="A40" zoomScale="90" zoomScaleNormal="90" workbookViewId="0">
      <selection activeCell="N21" sqref="N21"/>
    </sheetView>
  </sheetViews>
  <sheetFormatPr defaultRowHeight="15"/>
  <cols>
    <col min="1" max="1" width="6.5703125" customWidth="1"/>
    <col min="2" max="2" width="9.85546875" bestFit="1" customWidth="1"/>
    <col min="3" max="3" width="10.7109375" customWidth="1"/>
    <col min="4" max="4" width="6" customWidth="1"/>
    <col min="6" max="6" width="9.85546875" bestFit="1" customWidth="1"/>
    <col min="7" max="7" width="11.28515625" customWidth="1"/>
    <col min="10" max="10" width="10.7109375" bestFit="1" customWidth="1"/>
    <col min="11" max="11" width="12.42578125" customWidth="1"/>
    <col min="12" max="12" width="3.140625" customWidth="1"/>
  </cols>
  <sheetData>
    <row r="1" spans="1:12">
      <c r="L1" s="142" t="s">
        <v>130</v>
      </c>
    </row>
    <row r="2" spans="1:12" ht="18.7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8.7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8.75">
      <c r="A4" s="1"/>
      <c r="B4" s="2"/>
      <c r="C4" s="34" t="s">
        <v>2</v>
      </c>
      <c r="D4" s="2">
        <v>93</v>
      </c>
      <c r="E4" s="87" t="s">
        <v>78</v>
      </c>
      <c r="F4" s="87"/>
      <c r="G4" s="87"/>
      <c r="H4" s="87"/>
      <c r="I4" s="54">
        <v>2014</v>
      </c>
      <c r="J4" s="15" t="s">
        <v>22</v>
      </c>
    </row>
    <row r="5" spans="1:12">
      <c r="B5" s="26"/>
      <c r="C5" s="26"/>
      <c r="D5" s="26"/>
      <c r="E5" s="26"/>
      <c r="F5" s="26"/>
      <c r="G5" s="26"/>
      <c r="H5" s="26"/>
    </row>
    <row r="6" spans="1:12" ht="15.75">
      <c r="A6" s="3" t="s">
        <v>27</v>
      </c>
      <c r="B6" s="27">
        <f>I4</f>
        <v>2014</v>
      </c>
      <c r="C6" s="26" t="s">
        <v>28</v>
      </c>
      <c r="D6" s="27" t="s">
        <v>120</v>
      </c>
      <c r="E6" s="66">
        <v>1135.5</v>
      </c>
      <c r="F6" s="26" t="s">
        <v>64</v>
      </c>
      <c r="G6" s="26"/>
      <c r="H6" s="26"/>
    </row>
    <row r="7" spans="1:12" ht="15.75">
      <c r="A7" s="80">
        <v>601640.14</v>
      </c>
      <c r="B7" s="80"/>
      <c r="C7" s="35" t="s">
        <v>3</v>
      </c>
      <c r="D7" s="26"/>
      <c r="E7" s="26"/>
      <c r="F7" s="26"/>
      <c r="G7" s="36">
        <f>A7-J8</f>
        <v>439005.55000000005</v>
      </c>
      <c r="H7" s="27" t="s">
        <v>121</v>
      </c>
      <c r="I7" s="6">
        <f>(G7/A7)*100</f>
        <v>72.968128423080287</v>
      </c>
      <c r="J7" t="s">
        <v>4</v>
      </c>
    </row>
    <row r="8" spans="1:12" ht="15.75">
      <c r="A8" t="s">
        <v>77</v>
      </c>
      <c r="B8" s="26"/>
      <c r="C8" s="26"/>
      <c r="D8" s="26"/>
      <c r="E8" s="26"/>
      <c r="F8" s="26"/>
      <c r="G8" s="26"/>
      <c r="H8" s="26"/>
      <c r="J8" s="67">
        <v>162634.59</v>
      </c>
      <c r="K8" t="s">
        <v>5</v>
      </c>
    </row>
    <row r="9" spans="1:12">
      <c r="A9" t="s">
        <v>76</v>
      </c>
      <c r="B9" s="26"/>
      <c r="C9" s="26"/>
      <c r="D9" s="26"/>
      <c r="E9" s="26"/>
      <c r="F9" s="26"/>
      <c r="G9" s="26"/>
      <c r="H9" s="26"/>
    </row>
    <row r="10" spans="1:12">
      <c r="A10" t="s">
        <v>122</v>
      </c>
      <c r="B10" s="24">
        <v>16002.56</v>
      </c>
      <c r="C10" s="26" t="s">
        <v>10</v>
      </c>
      <c r="D10" s="26"/>
      <c r="E10" s="37" t="s">
        <v>124</v>
      </c>
      <c r="F10" s="24">
        <v>40788.629999999997</v>
      </c>
      <c r="G10" s="26" t="s">
        <v>10</v>
      </c>
      <c r="H10" s="26"/>
      <c r="I10" s="21" t="s">
        <v>126</v>
      </c>
      <c r="J10" s="16">
        <v>9653.4</v>
      </c>
      <c r="K10" t="s">
        <v>10</v>
      </c>
    </row>
    <row r="11" spans="1:12">
      <c r="A11" t="s">
        <v>123</v>
      </c>
      <c r="B11" s="24">
        <v>15031.17</v>
      </c>
      <c r="C11" s="26" t="s">
        <v>10</v>
      </c>
      <c r="D11" s="26"/>
      <c r="E11" s="37" t="s">
        <v>125</v>
      </c>
      <c r="F11" s="24">
        <v>9906.31</v>
      </c>
      <c r="G11" s="26" t="s">
        <v>10</v>
      </c>
      <c r="H11" s="26"/>
      <c r="I11" s="21" t="s">
        <v>127</v>
      </c>
      <c r="J11" s="16">
        <v>10211.98</v>
      </c>
      <c r="K11" t="s">
        <v>10</v>
      </c>
    </row>
    <row r="12" spans="1:12">
      <c r="B12" s="24"/>
      <c r="C12" s="26"/>
      <c r="D12" s="26"/>
      <c r="E12" s="30"/>
      <c r="F12" s="24"/>
      <c r="G12" s="26"/>
      <c r="H12" s="26"/>
      <c r="I12" s="53"/>
      <c r="J12" s="16"/>
    </row>
    <row r="13" spans="1:12" ht="15.75">
      <c r="A13" t="s">
        <v>30</v>
      </c>
      <c r="B13" s="26"/>
      <c r="C13" s="26"/>
      <c r="D13" s="26"/>
      <c r="E13" s="26"/>
      <c r="F13" s="26"/>
      <c r="G13" s="26"/>
      <c r="H13" s="26"/>
      <c r="J13" s="16">
        <f>G14+G15+G16+G17</f>
        <v>162634.59</v>
      </c>
      <c r="K13" s="17" t="s">
        <v>31</v>
      </c>
    </row>
    <row r="14" spans="1:12">
      <c r="A14" s="7" t="s">
        <v>6</v>
      </c>
      <c r="B14" s="26" t="s">
        <v>7</v>
      </c>
      <c r="C14" s="26"/>
      <c r="D14" s="26"/>
      <c r="E14" s="26"/>
      <c r="F14" s="26"/>
      <c r="G14" s="25">
        <f>(J8*43.5/100)</f>
        <v>70746.046650000004</v>
      </c>
      <c r="H14" s="26" t="s">
        <v>10</v>
      </c>
    </row>
    <row r="15" spans="1:12">
      <c r="A15" s="7" t="s">
        <v>6</v>
      </c>
      <c r="B15" s="26" t="s">
        <v>8</v>
      </c>
      <c r="C15" s="26"/>
      <c r="D15" s="26"/>
      <c r="E15" s="26"/>
      <c r="F15" s="26"/>
      <c r="G15" s="25">
        <f>(J8*36.6/100)</f>
        <v>59524.259939999996</v>
      </c>
      <c r="H15" s="26" t="s">
        <v>10</v>
      </c>
    </row>
    <row r="16" spans="1:12">
      <c r="A16" s="7" t="s">
        <v>6</v>
      </c>
      <c r="B16" s="26" t="s">
        <v>9</v>
      </c>
      <c r="C16" s="26"/>
      <c r="D16" s="26"/>
      <c r="E16" s="26"/>
      <c r="F16" s="26"/>
      <c r="G16" s="25">
        <f>(J8*12.5/100)</f>
        <v>20329.32375</v>
      </c>
      <c r="H16" s="26" t="s">
        <v>10</v>
      </c>
      <c r="K16" s="4"/>
      <c r="L16" s="11"/>
    </row>
    <row r="17" spans="1:12">
      <c r="A17" s="7" t="s">
        <v>6</v>
      </c>
      <c r="B17" s="26" t="s">
        <v>14</v>
      </c>
      <c r="C17" s="26"/>
      <c r="D17" s="26"/>
      <c r="E17" s="26"/>
      <c r="F17" s="26"/>
      <c r="G17" s="25">
        <f>(J8*7.4/100)</f>
        <v>12034.95966</v>
      </c>
      <c r="H17" s="26" t="s">
        <v>10</v>
      </c>
    </row>
    <row r="18" spans="1:12">
      <c r="B18" s="26"/>
      <c r="C18" s="26"/>
      <c r="D18" s="26"/>
      <c r="E18" s="26"/>
      <c r="F18" s="26"/>
      <c r="H18" s="26"/>
    </row>
    <row r="19" spans="1:12">
      <c r="A19" s="8" t="s">
        <v>11</v>
      </c>
      <c r="B19" s="26"/>
      <c r="C19" s="26"/>
      <c r="D19" s="26"/>
      <c r="E19" s="26"/>
      <c r="F19" s="26"/>
      <c r="G19" s="25">
        <v>67584.36</v>
      </c>
      <c r="H19" s="26" t="s">
        <v>12</v>
      </c>
    </row>
    <row r="20" spans="1:12" ht="15.75" thickBot="1">
      <c r="A20" s="81">
        <f>G19*I7/100</f>
        <v>49315.042598716907</v>
      </c>
      <c r="B20" s="81"/>
      <c r="C20" s="26" t="s">
        <v>70</v>
      </c>
      <c r="D20" s="26"/>
      <c r="E20" s="26"/>
      <c r="F20" s="26"/>
      <c r="G20" s="26"/>
      <c r="H20" s="26"/>
    </row>
    <row r="21" spans="1:12">
      <c r="A21" s="9" t="s">
        <v>2</v>
      </c>
      <c r="B21" s="82" t="s">
        <v>20</v>
      </c>
      <c r="C21" s="83"/>
      <c r="D21" s="83"/>
      <c r="E21" s="83"/>
      <c r="F21" s="83"/>
      <c r="G21" s="83"/>
      <c r="H21" s="84"/>
      <c r="I21" s="9" t="s">
        <v>18</v>
      </c>
      <c r="J21" s="12" t="s">
        <v>17</v>
      </c>
      <c r="K21" s="85" t="s">
        <v>15</v>
      </c>
      <c r="L21" s="86"/>
    </row>
    <row r="22" spans="1:12" ht="15.75" thickBot="1">
      <c r="A22" s="10" t="s">
        <v>13</v>
      </c>
      <c r="B22" s="115"/>
      <c r="C22" s="116"/>
      <c r="D22" s="116"/>
      <c r="E22" s="116"/>
      <c r="F22" s="116"/>
      <c r="G22" s="116"/>
      <c r="H22" s="117"/>
      <c r="I22" s="29" t="s">
        <v>19</v>
      </c>
      <c r="J22" s="45"/>
      <c r="K22" s="131" t="s">
        <v>16</v>
      </c>
      <c r="L22" s="132"/>
    </row>
    <row r="23" spans="1:12" ht="15.75" thickBot="1">
      <c r="A23" s="49"/>
      <c r="B23" s="133" t="s">
        <v>98</v>
      </c>
      <c r="C23" s="134"/>
      <c r="D23" s="134"/>
      <c r="E23" s="134"/>
      <c r="F23" s="134"/>
      <c r="G23" s="134"/>
      <c r="H23" s="135"/>
      <c r="I23" s="50"/>
      <c r="J23" s="51"/>
      <c r="K23" s="136">
        <v>3382.49</v>
      </c>
      <c r="L23" s="137"/>
    </row>
    <row r="24" spans="1:12">
      <c r="A24" s="14">
        <v>1</v>
      </c>
      <c r="B24" s="123" t="s">
        <v>94</v>
      </c>
      <c r="C24" s="124"/>
      <c r="D24" s="124"/>
      <c r="E24" s="124"/>
      <c r="F24" s="124"/>
      <c r="G24" s="124"/>
      <c r="H24" s="97"/>
      <c r="I24" s="14" t="s">
        <v>95</v>
      </c>
      <c r="J24" s="52"/>
      <c r="K24" s="93">
        <v>4500</v>
      </c>
      <c r="L24" s="94"/>
    </row>
    <row r="25" spans="1:12">
      <c r="A25" s="64">
        <v>2</v>
      </c>
      <c r="B25" s="100" t="s">
        <v>103</v>
      </c>
      <c r="C25" s="101"/>
      <c r="D25" s="101"/>
      <c r="E25" s="101"/>
      <c r="F25" s="101"/>
      <c r="G25" s="101"/>
      <c r="H25" s="101"/>
      <c r="I25" s="61" t="s">
        <v>81</v>
      </c>
      <c r="J25" s="62">
        <v>22</v>
      </c>
      <c r="K25" s="138">
        <f>103300*0.0412</f>
        <v>4255.96</v>
      </c>
      <c r="L25" s="139"/>
    </row>
    <row r="26" spans="1:12">
      <c r="A26" s="64">
        <v>3</v>
      </c>
      <c r="B26" s="100" t="s">
        <v>104</v>
      </c>
      <c r="C26" s="101"/>
      <c r="D26" s="101"/>
      <c r="E26" s="101"/>
      <c r="F26" s="101"/>
      <c r="G26" s="101"/>
      <c r="H26" s="101"/>
      <c r="I26" s="61" t="s">
        <v>81</v>
      </c>
      <c r="J26" s="62">
        <v>7</v>
      </c>
      <c r="K26" s="138">
        <f>22050*0.031</f>
        <v>683.55</v>
      </c>
      <c r="L26" s="139"/>
    </row>
    <row r="27" spans="1:12">
      <c r="A27" s="64">
        <v>4</v>
      </c>
      <c r="B27" s="76" t="s">
        <v>96</v>
      </c>
      <c r="C27" s="77"/>
      <c r="D27" s="77"/>
      <c r="E27" s="77"/>
      <c r="F27" s="77"/>
      <c r="G27" s="77"/>
      <c r="H27" s="78"/>
      <c r="I27" s="59" t="s">
        <v>97</v>
      </c>
      <c r="J27" s="60">
        <v>252</v>
      </c>
      <c r="K27" s="93">
        <v>1000</v>
      </c>
      <c r="L27" s="94"/>
    </row>
    <row r="28" spans="1:12">
      <c r="A28" s="64">
        <v>5</v>
      </c>
      <c r="B28" s="73" t="s">
        <v>102</v>
      </c>
      <c r="C28" s="71"/>
      <c r="D28" s="71"/>
      <c r="E28" s="71"/>
      <c r="F28" s="71"/>
      <c r="G28" s="71"/>
      <c r="H28" s="72"/>
      <c r="I28" s="63" t="s">
        <v>80</v>
      </c>
      <c r="J28" s="59">
        <v>12</v>
      </c>
      <c r="K28" s="74">
        <f>2000*8*0.1173</f>
        <v>1876.8</v>
      </c>
      <c r="L28" s="75"/>
    </row>
    <row r="29" spans="1:12">
      <c r="A29" s="64">
        <v>6</v>
      </c>
      <c r="B29" s="95" t="s">
        <v>105</v>
      </c>
      <c r="C29" s="96"/>
      <c r="D29" s="96"/>
      <c r="E29" s="96"/>
      <c r="F29" s="96"/>
      <c r="G29" s="96"/>
      <c r="H29" s="97"/>
      <c r="I29" s="61" t="s">
        <v>79</v>
      </c>
      <c r="J29" s="62">
        <v>26</v>
      </c>
      <c r="K29" s="98">
        <f>346.67*0.031</f>
        <v>10.74677</v>
      </c>
      <c r="L29" s="99"/>
    </row>
    <row r="30" spans="1:12">
      <c r="A30" s="64">
        <v>7</v>
      </c>
      <c r="B30" s="95" t="s">
        <v>106</v>
      </c>
      <c r="C30" s="96"/>
      <c r="D30" s="96"/>
      <c r="E30" s="96"/>
      <c r="F30" s="96"/>
      <c r="G30" s="96"/>
      <c r="H30" s="97"/>
      <c r="I30" s="61" t="s">
        <v>79</v>
      </c>
      <c r="J30" s="62">
        <v>21</v>
      </c>
      <c r="K30" s="93">
        <f>1041.6*0.031</f>
        <v>32.2896</v>
      </c>
      <c r="L30" s="99"/>
    </row>
    <row r="31" spans="1:12">
      <c r="A31" s="64">
        <v>8</v>
      </c>
      <c r="B31" s="95" t="s">
        <v>107</v>
      </c>
      <c r="C31" s="124"/>
      <c r="D31" s="124"/>
      <c r="E31" s="124"/>
      <c r="F31" s="124"/>
      <c r="G31" s="124"/>
      <c r="H31" s="97"/>
      <c r="I31" s="14" t="s">
        <v>79</v>
      </c>
      <c r="J31" s="65">
        <v>1</v>
      </c>
      <c r="K31" s="93">
        <f>1785*0.2498</f>
        <v>445.89299999999997</v>
      </c>
      <c r="L31" s="94"/>
    </row>
    <row r="32" spans="1:12">
      <c r="A32" s="64">
        <v>9</v>
      </c>
      <c r="B32" s="88" t="s">
        <v>109</v>
      </c>
      <c r="C32" s="101"/>
      <c r="D32" s="101"/>
      <c r="E32" s="101"/>
      <c r="F32" s="101"/>
      <c r="G32" s="101"/>
      <c r="H32" s="101"/>
      <c r="I32" s="14" t="s">
        <v>108</v>
      </c>
      <c r="J32" s="62">
        <v>1</v>
      </c>
      <c r="K32" s="91">
        <f>7154.4*0.0226</f>
        <v>161.68943999999999</v>
      </c>
      <c r="L32" s="92"/>
    </row>
    <row r="33" spans="1:12">
      <c r="A33" s="64">
        <v>10</v>
      </c>
      <c r="B33" s="88" t="s">
        <v>110</v>
      </c>
      <c r="C33" s="89"/>
      <c r="D33" s="89"/>
      <c r="E33" s="89"/>
      <c r="F33" s="89"/>
      <c r="G33" s="89"/>
      <c r="H33" s="90"/>
      <c r="I33" s="14" t="s">
        <v>79</v>
      </c>
      <c r="J33" s="62">
        <v>6</v>
      </c>
      <c r="K33" s="91">
        <f>(2400+3000)*0.0226</f>
        <v>122.03999999999999</v>
      </c>
      <c r="L33" s="92"/>
    </row>
    <row r="34" spans="1:12">
      <c r="A34" s="64">
        <v>11</v>
      </c>
      <c r="B34" s="88" t="s">
        <v>111</v>
      </c>
      <c r="C34" s="89"/>
      <c r="D34" s="89"/>
      <c r="E34" s="89"/>
      <c r="F34" s="89"/>
      <c r="G34" s="89"/>
      <c r="H34" s="90"/>
      <c r="I34" s="14"/>
      <c r="J34" s="62"/>
      <c r="K34" s="91">
        <f>2000*0.0226</f>
        <v>45.199999999999996</v>
      </c>
      <c r="L34" s="92"/>
    </row>
    <row r="35" spans="1:12">
      <c r="A35" s="64">
        <v>12</v>
      </c>
      <c r="B35" s="88" t="s">
        <v>112</v>
      </c>
      <c r="C35" s="89"/>
      <c r="D35" s="89"/>
      <c r="E35" s="89"/>
      <c r="F35" s="89"/>
      <c r="G35" s="89"/>
      <c r="H35" s="90"/>
      <c r="I35" s="14" t="s">
        <v>113</v>
      </c>
      <c r="J35" s="62">
        <v>252</v>
      </c>
      <c r="K35" s="91">
        <v>1000</v>
      </c>
      <c r="L35" s="92"/>
    </row>
    <row r="36" spans="1:12">
      <c r="A36" s="64">
        <v>13</v>
      </c>
      <c r="B36" s="100" t="s">
        <v>115</v>
      </c>
      <c r="C36" s="101"/>
      <c r="D36" s="101"/>
      <c r="E36" s="101"/>
      <c r="F36" s="101"/>
      <c r="G36" s="101"/>
      <c r="H36" s="102"/>
      <c r="I36" s="14" t="s">
        <v>114</v>
      </c>
      <c r="J36" s="62">
        <v>47</v>
      </c>
      <c r="K36" s="91">
        <f>(8628+4000)*0.0226</f>
        <v>285.39279999999997</v>
      </c>
      <c r="L36" s="92"/>
    </row>
    <row r="37" spans="1:12">
      <c r="A37" s="64">
        <v>14</v>
      </c>
      <c r="B37" s="88" t="s">
        <v>116</v>
      </c>
      <c r="C37" s="89"/>
      <c r="D37" s="89"/>
      <c r="E37" s="89"/>
      <c r="F37" s="89"/>
      <c r="G37" s="89"/>
      <c r="H37" s="90"/>
      <c r="I37" s="14" t="s">
        <v>79</v>
      </c>
      <c r="J37" s="62">
        <v>1</v>
      </c>
      <c r="K37" s="91">
        <f>17760.7*0.0226</f>
        <v>401.39182</v>
      </c>
      <c r="L37" s="92"/>
    </row>
    <row r="38" spans="1:12">
      <c r="A38" s="64">
        <v>15</v>
      </c>
      <c r="B38" s="100" t="s">
        <v>117</v>
      </c>
      <c r="C38" s="101"/>
      <c r="D38" s="101"/>
      <c r="E38" s="101"/>
      <c r="F38" s="101"/>
      <c r="G38" s="101"/>
      <c r="H38" s="102"/>
      <c r="I38" s="27" t="s">
        <v>79</v>
      </c>
      <c r="J38" s="69">
        <v>2</v>
      </c>
      <c r="K38" s="140">
        <f>380*2*0.2498</f>
        <v>189.84799999999998</v>
      </c>
      <c r="L38" s="141"/>
    </row>
    <row r="39" spans="1:12">
      <c r="A39" s="64">
        <v>16</v>
      </c>
      <c r="B39" s="73" t="s">
        <v>118</v>
      </c>
      <c r="C39" s="71"/>
      <c r="D39" s="71"/>
      <c r="E39" s="71"/>
      <c r="F39" s="71"/>
      <c r="G39" s="71"/>
      <c r="H39" s="72"/>
      <c r="I39" s="27" t="s">
        <v>79</v>
      </c>
      <c r="J39" s="69">
        <v>2</v>
      </c>
      <c r="K39" s="140">
        <f>250*2*0.2498</f>
        <v>124.89999999999999</v>
      </c>
      <c r="L39" s="141"/>
    </row>
    <row r="40" spans="1:12">
      <c r="A40" s="64">
        <v>17</v>
      </c>
      <c r="B40" s="95" t="s">
        <v>119</v>
      </c>
      <c r="C40" s="96"/>
      <c r="D40" s="96"/>
      <c r="E40" s="96"/>
      <c r="F40" s="96"/>
      <c r="G40" s="96"/>
      <c r="H40" s="97"/>
      <c r="I40" s="14" t="s">
        <v>79</v>
      </c>
      <c r="J40" s="68">
        <v>1</v>
      </c>
      <c r="K40" s="91">
        <v>439.19</v>
      </c>
      <c r="L40" s="92"/>
    </row>
    <row r="41" spans="1:12">
      <c r="A41" s="52"/>
      <c r="B41" s="100" t="s">
        <v>99</v>
      </c>
      <c r="C41" s="101"/>
      <c r="D41" s="101"/>
      <c r="E41" s="101"/>
      <c r="F41" s="101"/>
      <c r="G41" s="101"/>
      <c r="H41" s="102"/>
      <c r="I41" s="14"/>
      <c r="J41" s="52"/>
      <c r="K41" s="106">
        <f>SUM(K24:L40)</f>
        <v>15574.89143</v>
      </c>
      <c r="L41" s="107"/>
    </row>
    <row r="42" spans="1:12">
      <c r="A42" s="52"/>
      <c r="B42" s="100" t="s">
        <v>129</v>
      </c>
      <c r="C42" s="101"/>
      <c r="D42" s="101"/>
      <c r="E42" s="101"/>
      <c r="F42" s="101"/>
      <c r="G42" s="101"/>
      <c r="H42" s="102"/>
      <c r="I42" s="14"/>
      <c r="J42" s="52"/>
      <c r="K42" s="93">
        <f>K41*0.14</f>
        <v>2180.4848002000003</v>
      </c>
      <c r="L42" s="94"/>
    </row>
    <row r="43" spans="1:12" ht="15.75" thickBot="1">
      <c r="A43" s="52"/>
      <c r="B43" s="46" t="s">
        <v>100</v>
      </c>
      <c r="C43" s="47"/>
      <c r="D43" s="47"/>
      <c r="E43" s="47"/>
      <c r="F43" s="47"/>
      <c r="G43" s="47"/>
      <c r="H43" s="48"/>
      <c r="I43" s="31"/>
      <c r="J43" s="28"/>
      <c r="K43" s="108">
        <f>SUM(K41:L42)</f>
        <v>17755.3762302</v>
      </c>
      <c r="L43" s="109"/>
    </row>
    <row r="44" spans="1:12" ht="16.5" thickBot="1">
      <c r="A44" s="13"/>
      <c r="B44" s="38" t="s">
        <v>101</v>
      </c>
      <c r="C44" s="39"/>
      <c r="D44" s="39"/>
      <c r="E44" s="39"/>
      <c r="F44" s="39"/>
      <c r="G44" s="39"/>
      <c r="H44" s="40"/>
      <c r="I44" s="13"/>
      <c r="J44" s="13"/>
      <c r="K44" s="110">
        <f>K43+K23</f>
        <v>21137.866230200001</v>
      </c>
      <c r="L44" s="111"/>
    </row>
    <row r="45" spans="1:12">
      <c r="A45" t="s">
        <v>21</v>
      </c>
      <c r="B45" s="26"/>
      <c r="C45" s="26"/>
      <c r="D45" s="26"/>
      <c r="E45" s="26"/>
      <c r="F45" s="26"/>
      <c r="G45" s="26"/>
      <c r="H45" s="26"/>
    </row>
    <row r="46" spans="1:12">
      <c r="A46" t="s">
        <v>23</v>
      </c>
      <c r="B46" s="26"/>
      <c r="C46" s="26"/>
      <c r="D46" s="27">
        <f>I4</f>
        <v>2014</v>
      </c>
      <c r="E46" s="26" t="s">
        <v>24</v>
      </c>
      <c r="F46" s="26"/>
      <c r="G46" s="41">
        <f>K44-G19</f>
        <v>-46446.493769799999</v>
      </c>
      <c r="H46" s="26" t="s">
        <v>25</v>
      </c>
    </row>
    <row r="47" spans="1:12" ht="15.75" thickBot="1">
      <c r="A47" t="s">
        <v>26</v>
      </c>
      <c r="B47" s="27">
        <f>I4</f>
        <v>2014</v>
      </c>
      <c r="C47" s="26" t="s">
        <v>29</v>
      </c>
      <c r="D47" s="26"/>
      <c r="E47" s="26"/>
      <c r="F47" s="26"/>
      <c r="G47" s="26"/>
      <c r="H47" s="26"/>
    </row>
    <row r="48" spans="1:12">
      <c r="A48" s="55" t="s">
        <v>2</v>
      </c>
      <c r="B48" s="112" t="s">
        <v>38</v>
      </c>
      <c r="C48" s="113"/>
      <c r="D48" s="113"/>
      <c r="E48" s="113"/>
      <c r="F48" s="112" t="s">
        <v>39</v>
      </c>
      <c r="G48" s="113"/>
      <c r="H48" s="114"/>
      <c r="I48" s="112" t="s">
        <v>40</v>
      </c>
      <c r="J48" s="113"/>
      <c r="K48" s="113"/>
      <c r="L48" s="114"/>
    </row>
    <row r="49" spans="1:12" ht="15.75" thickBot="1">
      <c r="A49" s="56"/>
      <c r="B49" s="103"/>
      <c r="C49" s="104"/>
      <c r="D49" s="104"/>
      <c r="E49" s="104"/>
      <c r="F49" s="103"/>
      <c r="G49" s="104"/>
      <c r="H49" s="105"/>
      <c r="I49" s="103" t="s">
        <v>82</v>
      </c>
      <c r="J49" s="104"/>
      <c r="K49" s="104"/>
      <c r="L49" s="105"/>
    </row>
    <row r="50" spans="1:12">
      <c r="A50" s="32" t="s">
        <v>32</v>
      </c>
      <c r="B50" s="118" t="s">
        <v>41</v>
      </c>
      <c r="C50" s="118"/>
      <c r="D50" s="118"/>
      <c r="E50" s="119"/>
      <c r="F50" s="120" t="s">
        <v>83</v>
      </c>
      <c r="G50" s="121"/>
      <c r="H50" s="122"/>
      <c r="I50" s="120" t="s">
        <v>84</v>
      </c>
      <c r="J50" s="121"/>
      <c r="K50" s="121"/>
      <c r="L50" s="122"/>
    </row>
    <row r="51" spans="1:12">
      <c r="A51" s="22" t="s">
        <v>33</v>
      </c>
      <c r="B51" s="101" t="s">
        <v>42</v>
      </c>
      <c r="C51" s="101"/>
      <c r="D51" s="101"/>
      <c r="E51" s="102"/>
      <c r="F51" s="115" t="s">
        <v>85</v>
      </c>
      <c r="G51" s="116"/>
      <c r="H51" s="117"/>
      <c r="I51" s="115" t="s">
        <v>47</v>
      </c>
      <c r="J51" s="116"/>
      <c r="K51" s="116"/>
      <c r="L51" s="117"/>
    </row>
    <row r="52" spans="1:12">
      <c r="A52" s="22" t="s">
        <v>34</v>
      </c>
      <c r="B52" s="101" t="s">
        <v>43</v>
      </c>
      <c r="C52" s="101"/>
      <c r="D52" s="101"/>
      <c r="E52" s="102"/>
      <c r="F52" s="115" t="s">
        <v>86</v>
      </c>
      <c r="G52" s="116"/>
      <c r="H52" s="117"/>
      <c r="I52" s="115" t="s">
        <v>87</v>
      </c>
      <c r="J52" s="116"/>
      <c r="K52" s="116"/>
      <c r="L52" s="117"/>
    </row>
    <row r="53" spans="1:12">
      <c r="A53" s="22" t="s">
        <v>35</v>
      </c>
      <c r="B53" s="101" t="s">
        <v>44</v>
      </c>
      <c r="C53" s="101"/>
      <c r="D53" s="101"/>
      <c r="E53" s="102"/>
      <c r="F53" s="115" t="s">
        <v>88</v>
      </c>
      <c r="G53" s="116"/>
      <c r="H53" s="117"/>
      <c r="I53" s="115" t="s">
        <v>89</v>
      </c>
      <c r="J53" s="116"/>
      <c r="K53" s="116"/>
      <c r="L53" s="117"/>
    </row>
    <row r="54" spans="1:12">
      <c r="A54" s="22" t="s">
        <v>36</v>
      </c>
      <c r="B54" s="101" t="s">
        <v>45</v>
      </c>
      <c r="C54" s="101"/>
      <c r="D54" s="101"/>
      <c r="E54" s="102"/>
      <c r="F54" s="115" t="s">
        <v>90</v>
      </c>
      <c r="G54" s="116"/>
      <c r="H54" s="117"/>
      <c r="I54" s="115" t="s">
        <v>91</v>
      </c>
      <c r="J54" s="116"/>
      <c r="K54" s="116"/>
      <c r="L54" s="117"/>
    </row>
    <row r="55" spans="1:12" ht="15.75" thickBot="1">
      <c r="A55" s="33" t="s">
        <v>37</v>
      </c>
      <c r="B55" s="126" t="s">
        <v>46</v>
      </c>
      <c r="C55" s="126"/>
      <c r="D55" s="126"/>
      <c r="E55" s="127"/>
      <c r="F55" s="128" t="s">
        <v>92</v>
      </c>
      <c r="G55" s="129"/>
      <c r="H55" s="130"/>
      <c r="I55" s="128" t="s">
        <v>93</v>
      </c>
      <c r="J55" s="129"/>
      <c r="K55" s="129"/>
      <c r="L55" s="130"/>
    </row>
    <row r="56" spans="1:12">
      <c r="B56" s="26"/>
      <c r="C56" s="26"/>
      <c r="D56" s="26"/>
      <c r="E56" s="26"/>
      <c r="F56" s="26"/>
      <c r="G56" s="26"/>
      <c r="H56" s="26"/>
    </row>
    <row r="57" spans="1:12">
      <c r="A57" s="18" t="s">
        <v>50</v>
      </c>
      <c r="B57" s="27">
        <f>I4+1</f>
        <v>2015</v>
      </c>
      <c r="C57" s="26" t="s">
        <v>51</v>
      </c>
      <c r="D57" s="26"/>
      <c r="E57" s="26"/>
      <c r="F57" s="26"/>
      <c r="G57" s="26"/>
      <c r="H57" s="26"/>
    </row>
    <row r="58" spans="1:12">
      <c r="A58" s="70" t="s">
        <v>128</v>
      </c>
      <c r="B58" s="26"/>
      <c r="C58" s="26"/>
      <c r="D58" s="26"/>
      <c r="E58" s="26"/>
      <c r="F58" s="26"/>
      <c r="G58" s="26"/>
      <c r="H58" s="26"/>
    </row>
    <row r="59" spans="1:12">
      <c r="A59" s="57" t="s">
        <v>48</v>
      </c>
      <c r="B59" s="26"/>
      <c r="C59" s="26"/>
      <c r="D59" s="26"/>
      <c r="E59" s="26"/>
      <c r="F59" s="42">
        <f>H74</f>
        <v>0.8112069741817115</v>
      </c>
      <c r="G59" s="26" t="s">
        <v>49</v>
      </c>
      <c r="H59" s="26"/>
    </row>
    <row r="60" spans="1:12">
      <c r="A60" s="58" t="s">
        <v>73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3"/>
    </row>
    <row r="61" spans="1:12">
      <c r="A61" s="125" t="s">
        <v>74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1:12">
      <c r="A62" s="125" t="s">
        <v>75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1:12">
      <c r="A63" s="58"/>
      <c r="B63" s="43"/>
      <c r="C63" s="43"/>
      <c r="D63" s="43"/>
      <c r="E63" s="43"/>
      <c r="F63" s="43"/>
      <c r="G63" s="43"/>
      <c r="H63" s="43"/>
      <c r="I63" s="23"/>
      <c r="J63" s="23"/>
      <c r="K63" s="23"/>
    </row>
    <row r="64" spans="1:12">
      <c r="A64" s="57" t="s">
        <v>52</v>
      </c>
      <c r="B64" s="27">
        <f>I4+1</f>
        <v>2015</v>
      </c>
      <c r="C64" s="26" t="s">
        <v>53</v>
      </c>
      <c r="D64" s="26"/>
      <c r="E64" s="26"/>
      <c r="F64" s="26"/>
      <c r="G64" s="26"/>
      <c r="H64" s="26"/>
    </row>
    <row r="65" spans="1:11">
      <c r="A65" s="57" t="s">
        <v>54</v>
      </c>
      <c r="B65" s="26"/>
      <c r="C65" s="26"/>
      <c r="D65" s="26"/>
      <c r="E65" s="26"/>
      <c r="F65" s="26"/>
      <c r="G65" s="26"/>
      <c r="H65" s="26"/>
    </row>
    <row r="66" spans="1:11">
      <c r="A66" s="57" t="s">
        <v>55</v>
      </c>
      <c r="B66" s="26"/>
      <c r="C66" s="26"/>
      <c r="D66" s="26"/>
      <c r="E66" s="26"/>
      <c r="F66" s="26"/>
      <c r="G66" s="26"/>
      <c r="H66" s="26"/>
      <c r="J66" s="24">
        <v>15000</v>
      </c>
      <c r="K66" t="s">
        <v>10</v>
      </c>
    </row>
    <row r="67" spans="1:11">
      <c r="A67" s="125" t="s">
        <v>72</v>
      </c>
      <c r="B67" s="125"/>
      <c r="C67" s="125"/>
      <c r="D67" s="125"/>
      <c r="E67" s="125"/>
      <c r="F67" s="26"/>
      <c r="G67" s="26"/>
      <c r="H67" s="26"/>
      <c r="J67" s="24">
        <v>10000</v>
      </c>
      <c r="K67" t="s">
        <v>10</v>
      </c>
    </row>
    <row r="68" spans="1:11">
      <c r="A68" s="57" t="s">
        <v>56</v>
      </c>
      <c r="B68" s="26"/>
      <c r="C68" s="26"/>
      <c r="D68" s="26"/>
      <c r="E68" s="26"/>
      <c r="F68" s="26"/>
      <c r="G68" s="26"/>
      <c r="H68" s="26"/>
      <c r="J68" s="24">
        <v>1500</v>
      </c>
      <c r="K68" t="s">
        <v>10</v>
      </c>
    </row>
    <row r="69" spans="1:11">
      <c r="A69" s="57" t="s">
        <v>71</v>
      </c>
      <c r="B69" s="26"/>
      <c r="C69" s="26"/>
      <c r="D69" s="26"/>
      <c r="E69" s="26"/>
      <c r="F69" s="26"/>
      <c r="G69" s="26"/>
      <c r="H69" s="26"/>
      <c r="J69" s="24">
        <v>15000</v>
      </c>
      <c r="K69" t="s">
        <v>10</v>
      </c>
    </row>
    <row r="70" spans="1:11">
      <c r="A70" s="57" t="s">
        <v>57</v>
      </c>
      <c r="B70" s="26"/>
      <c r="C70" s="26"/>
      <c r="D70" s="26"/>
      <c r="E70" s="26"/>
      <c r="F70" s="26"/>
      <c r="G70" s="26"/>
      <c r="H70" s="26"/>
      <c r="J70" s="24">
        <v>8000</v>
      </c>
      <c r="K70" t="s">
        <v>10</v>
      </c>
    </row>
    <row r="71" spans="1:11">
      <c r="A71" s="57" t="s">
        <v>58</v>
      </c>
      <c r="B71" s="26"/>
      <c r="C71" s="26"/>
      <c r="D71" s="26"/>
      <c r="E71" s="26"/>
      <c r="F71" s="26"/>
      <c r="G71" s="26"/>
      <c r="H71" s="26"/>
      <c r="J71" s="24">
        <v>8000</v>
      </c>
      <c r="K71" t="s">
        <v>10</v>
      </c>
    </row>
    <row r="72" spans="1:11">
      <c r="A72" s="19" t="s">
        <v>59</v>
      </c>
      <c r="B72" s="26"/>
      <c r="C72" s="26"/>
      <c r="D72" s="26"/>
      <c r="E72" s="26"/>
      <c r="F72" s="26"/>
      <c r="G72" s="26"/>
      <c r="H72" s="26"/>
      <c r="J72" s="25">
        <f>SUM(J66:J71)</f>
        <v>57500</v>
      </c>
      <c r="K72" s="20" t="s">
        <v>60</v>
      </c>
    </row>
    <row r="73" spans="1:11">
      <c r="A73" s="57" t="s">
        <v>61</v>
      </c>
      <c r="B73" s="26"/>
      <c r="C73" s="26"/>
      <c r="D73" s="26"/>
      <c r="E73" s="26"/>
      <c r="F73" s="26"/>
      <c r="G73" s="26"/>
      <c r="H73" s="27">
        <f>I4</f>
        <v>2014</v>
      </c>
      <c r="I73" t="s">
        <v>69</v>
      </c>
      <c r="K73" s="5">
        <f>G46</f>
        <v>-46446.493769799999</v>
      </c>
    </row>
    <row r="74" spans="1:11">
      <c r="A74" s="57" t="s">
        <v>62</v>
      </c>
      <c r="B74" s="26"/>
      <c r="C74" s="41">
        <f>J72+K73</f>
        <v>11053.506230200001</v>
      </c>
      <c r="D74" s="27" t="s">
        <v>63</v>
      </c>
      <c r="E74" s="44">
        <f>I4+1</f>
        <v>2015</v>
      </c>
      <c r="F74" s="26" t="s">
        <v>65</v>
      </c>
      <c r="G74" s="26"/>
      <c r="H74" s="42">
        <f>C74/(E6*12)</f>
        <v>0.8112069741817115</v>
      </c>
      <c r="I74" t="s">
        <v>66</v>
      </c>
    </row>
    <row r="75" spans="1:11">
      <c r="B75" s="26"/>
      <c r="C75" s="26"/>
      <c r="D75" s="26"/>
      <c r="E75" s="26"/>
      <c r="F75" s="26"/>
      <c r="G75" s="26"/>
      <c r="H75" s="26"/>
    </row>
    <row r="76" spans="1:11">
      <c r="B76" s="26" t="s">
        <v>67</v>
      </c>
      <c r="C76" s="26"/>
      <c r="D76" s="26"/>
      <c r="E76" s="26"/>
      <c r="F76" s="26"/>
      <c r="G76" s="26"/>
      <c r="H76" s="26"/>
    </row>
    <row r="77" spans="1:11">
      <c r="B77" s="26" t="s">
        <v>39</v>
      </c>
      <c r="C77" s="26"/>
      <c r="D77" s="26"/>
      <c r="E77" s="26"/>
      <c r="F77" s="26"/>
      <c r="G77" s="26"/>
      <c r="H77" s="26"/>
      <c r="I77" t="s">
        <v>68</v>
      </c>
    </row>
  </sheetData>
  <mergeCells count="78">
    <mergeCell ref="B40:H40"/>
    <mergeCell ref="K40:L40"/>
    <mergeCell ref="B25:H25"/>
    <mergeCell ref="K25:L25"/>
    <mergeCell ref="B26:H26"/>
    <mergeCell ref="K26:L26"/>
    <mergeCell ref="B39:H39"/>
    <mergeCell ref="K39:L39"/>
    <mergeCell ref="B35:H35"/>
    <mergeCell ref="K35:L35"/>
    <mergeCell ref="B38:H38"/>
    <mergeCell ref="K38:L38"/>
    <mergeCell ref="B31:H31"/>
    <mergeCell ref="K31:L31"/>
    <mergeCell ref="B32:H32"/>
    <mergeCell ref="K32:L32"/>
    <mergeCell ref="B22:H22"/>
    <mergeCell ref="K22:L22"/>
    <mergeCell ref="B23:H23"/>
    <mergeCell ref="K23:L23"/>
    <mergeCell ref="B24:H24"/>
    <mergeCell ref="K24:L24"/>
    <mergeCell ref="A61:L61"/>
    <mergeCell ref="A62:L62"/>
    <mergeCell ref="A67:E67"/>
    <mergeCell ref="B54:E54"/>
    <mergeCell ref="F54:H54"/>
    <mergeCell ref="I54:L54"/>
    <mergeCell ref="B55:E55"/>
    <mergeCell ref="F55:H55"/>
    <mergeCell ref="I55:L55"/>
    <mergeCell ref="B52:E52"/>
    <mergeCell ref="F52:H52"/>
    <mergeCell ref="I52:L52"/>
    <mergeCell ref="B53:E53"/>
    <mergeCell ref="F53:H53"/>
    <mergeCell ref="I53:L53"/>
    <mergeCell ref="B50:E50"/>
    <mergeCell ref="F50:H50"/>
    <mergeCell ref="I50:L50"/>
    <mergeCell ref="B51:E51"/>
    <mergeCell ref="F51:H51"/>
    <mergeCell ref="I51:L51"/>
    <mergeCell ref="B49:E49"/>
    <mergeCell ref="F49:H49"/>
    <mergeCell ref="I49:L49"/>
    <mergeCell ref="B41:H41"/>
    <mergeCell ref="K41:L41"/>
    <mergeCell ref="B42:H42"/>
    <mergeCell ref="K42:L42"/>
    <mergeCell ref="K43:L43"/>
    <mergeCell ref="K44:L44"/>
    <mergeCell ref="B48:E48"/>
    <mergeCell ref="F48:H48"/>
    <mergeCell ref="I48:L48"/>
    <mergeCell ref="B37:H37"/>
    <mergeCell ref="K37:L37"/>
    <mergeCell ref="B27:H27"/>
    <mergeCell ref="K27:L27"/>
    <mergeCell ref="B29:H29"/>
    <mergeCell ref="K29:L29"/>
    <mergeCell ref="B30:H30"/>
    <mergeCell ref="K30:L30"/>
    <mergeCell ref="K28:L28"/>
    <mergeCell ref="B28:H28"/>
    <mergeCell ref="B34:H34"/>
    <mergeCell ref="K34:L34"/>
    <mergeCell ref="B33:H33"/>
    <mergeCell ref="K33:L33"/>
    <mergeCell ref="B36:H36"/>
    <mergeCell ref="K36:L36"/>
    <mergeCell ref="A2:L2"/>
    <mergeCell ref="A3:L3"/>
    <mergeCell ref="A7:B7"/>
    <mergeCell ref="A20:B20"/>
    <mergeCell ref="B21:H21"/>
    <mergeCell ref="K21:L21"/>
    <mergeCell ref="E4:H4"/>
  </mergeCells>
  <pageMargins left="0.7" right="0.7" top="0.75" bottom="0.75" header="0.3" footer="0.3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2015-03-27T11:28:25Z</dcterms:modified>
</cp:coreProperties>
</file>