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9" i="2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7" i="1" l="1"/>
  <c r="A114" i="1"/>
  <c r="A119" i="1"/>
  <c r="A110" i="1"/>
  <c r="A111" i="1"/>
  <c r="A122" i="1"/>
  <c r="A118" i="1"/>
  <c r="A123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77" i="1"/>
  <c r="F167" i="1"/>
  <c r="F179" i="1"/>
  <c r="F165" i="1"/>
  <c r="H179" i="1"/>
  <c r="F170" i="1"/>
  <c r="F186" i="1"/>
  <c r="H168" i="1"/>
  <c r="F176" i="1"/>
  <c r="H167" i="1"/>
  <c r="F178" i="1"/>
  <c r="H165" i="1"/>
  <c r="H171" i="1"/>
  <c r="H186" i="1"/>
  <c r="F177" i="1"/>
  <c r="F172" i="1"/>
  <c r="F171" i="1"/>
  <c r="H170" i="1"/>
  <c r="H173" i="1"/>
  <c r="H176" i="1"/>
  <c r="H172" i="1"/>
  <c r="H178" i="1"/>
  <c r="H184" i="1"/>
  <c r="H164" i="1"/>
  <c r="F175" i="1"/>
  <c r="F181" i="1"/>
  <c r="F187" i="1"/>
  <c r="F168" i="1"/>
  <c r="H166" i="1"/>
  <c r="F184" i="1"/>
  <c r="F180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<sst xmlns="http://schemas.openxmlformats.org/spreadsheetml/2006/main" count="554" uniqueCount="203">
  <si>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</si>
  <si>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</si>
  <si>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</si>
  <si>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</si>
  <si>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</si>
  <si>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</si>
  <si>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</si>
  <si>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</si>
  <si>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</si>
  <si>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</si>
  <si>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</si>
  <si>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</si>
  <si>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</si>
  <si>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</si>
  <si>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</si>
  <si>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</si>
  <si>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</si>
  <si>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</si>
  <si>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</si>
  <si>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</si>
  <si>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</si>
  <si>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</si>
  <si>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</si>
  <si>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</si>
  <si>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</si>
  <si>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</si>
  <si>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</si>
  <si>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</si>
  <si>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</si>
  <si>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</si>
  <si>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</si>
  <si>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</si>
  <si>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</si>
  <si>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</si>
  <si>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</si>
  <si>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</si>
  <si>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</si>
  <si>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</si>
  <si>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</si>
  <si>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</si>
  <si>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</si>
  <si>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</si>
  <si>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</si>
  <si>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</si>
  <si>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</si>
  <si>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</si>
  <si>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</si>
  <si>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</si>
  <si>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</si>
  <si>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</si>
  <si>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</si>
  <si>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</si>
  <si>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</si>
  <si>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</si>
  <si>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</si>
  <si>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</si>
  <si>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</si>
  <si>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</si>
  <si>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</si>
  <si>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</si>
  <si>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</si>
  <si>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</si>
  <si>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</si>
  <si>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</si>
  <si>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</si>
  <si>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</si>
  <si>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</si>
  <si>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</si>
  <si>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</si>
  <si>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</si>
  <si>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</si>
  <si>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</si>
  <si>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</si>
  <si>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</si>
  <si>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</si>
  <si>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</si>
  <si>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</si>
  <si>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</si>
  <si>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</si>
  <si>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</si>
  <si>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</si>
  <si>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</si>
  <si>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</si>
  <si>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</si>
  <si>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</si>
  <si>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</si>
  <si>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</si>
  <si>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</si>
  <si>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</si>
  <si>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</si>
  <si>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</si>
  <si>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</si>
  <si>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</si>
  <si>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</si>
  <si>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</si>
  <si>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</si>
  <si>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</si>
  <si>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</si>
  <si>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</si>
  <si>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</si>
  <si>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</si>
  <si>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</si>
  <si>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</si>
  <si>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</si>
  <si>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</si>
  <si>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</si>
  <si>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</si>
  <si>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</si>
  <si>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</si>
  <si>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</si>
  <si>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</si>
  <si>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</si>
  <si>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</si>
  <si>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</si>
  <si>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</si>
  <si>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</si>
  <si>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</si>
  <si>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</si>
  <si>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</si>
  <si>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</si>
  <si>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</si>
  <si>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</si>
  <si>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</si>
  <si>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</si>
  <si>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</si>
  <si>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</si>
  <si>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</si>
  <si>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</si>
  <si>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</si>
  <si>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</si>
  <si>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</si>
  <si>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</si>
  <si>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</si>
  <si>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</si>
  <si>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</si>
  <si>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</si>
  <si>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</si>
  <si>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</si>
  <si>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</si>
  <si>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</si>
  <si>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</si>
  <si>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</si>
  <si>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</si>
  <si>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</si>
  <si>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</si>
  <si>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</si>
  <si>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</si>
  <si>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</si>
  <si>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</si>
  <si>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</si>
  <si>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</si>
  <si>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</si>
  <si>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</si>
  <si>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</si>
  <si>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</si>
  <si>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</si>
  <si>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</si>
  <si>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</si>
  <si>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</si>
  <si>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</si>
  <si>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</si>
  <si>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</si>
  <si>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</si>
  <si>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</si>
  <si>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</si>
  <si>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</si>
  <si>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</si>
  <si>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</si>
  <si>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</si>
  <si>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</si>
  <si>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</si>
  <si>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</si>
  <si>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</si>
  <si>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</si>
  <si>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124</t>
  </si>
  <si>
    <t>Работы (услуги) по управлению многоквартирным домом</t>
  </si>
  <si>
    <t>ежемесячно</t>
  </si>
  <si>
    <t>площадь дома</t>
  </si>
  <si>
    <t>с 01.08.2019 приказ№60 от 26.08.2019 Протокол №1-2 от 01.07.2019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</si>
  <si>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</si>
  <si>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</si>
  <si>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124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</si>
  <si>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</si>
  <si>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</si>
  <si>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</si>
  <si>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</si>
  <si>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</si>
  <si>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разово</t>
  </si>
  <si>
    <t>Приобретение и установка таблички по пожарной безопасности.</t>
  </si>
  <si>
    <t>Ремонт прибора учета тепловой энергии.</t>
  </si>
  <si>
    <t>Устранение засора канализационной линии.</t>
  </si>
  <si>
    <t>АВР 1/20 от 05.03.2020, счет от 12.03.2020</t>
  </si>
  <si>
    <t>Замена фланцевых втулок на теплообменнике ГВС в ИТП.</t>
  </si>
  <si>
    <t>АВР 2/20 от 11.06.2020</t>
  </si>
  <si>
    <t>Замена прибора учета ХВС.</t>
  </si>
  <si>
    <t>Замена прибора учета электрической энергии.</t>
  </si>
  <si>
    <t>АВР 3/20 от 15.06.2020</t>
  </si>
  <si>
    <t>АВР 4/20 от 05.08.2020, счет №161 от 21.07.2020</t>
  </si>
  <si>
    <t>Замена стеклопакета в подъезде.</t>
  </si>
  <si>
    <t>АВР 5/20 от 27.11.2020, Решение, счет №1-121 от 16.11.2020</t>
  </si>
  <si>
    <t>АВР 6/20 от 09.12.2020, счет №101 от 28.01.2020</t>
  </si>
  <si>
    <t>АВР 7/20 от 09.12.2020, счет №30 от 15.04.2020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</si>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</sst>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21" fillId="0" borderId="0"/>
    <xf numFmtId="0" fontId="21" fillId="0" borderId="0"/>
    <xf numFmtId="164" fontId="6" fillId="0" borderId="0" applyFont="0" applyFill="0" applyBorder="0" applyAlignment="0" applyProtection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0" fontId="20" fillId="0" borderId="0" xfId="5" applyFont="1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5" fillId="0" borderId="0" xfId="5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0" fillId="0" borderId="0" xfId="5" applyFont="1" applyFill="1" applyBorder="1" applyAlignment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 vertical="center"/>
    </xf>
    <xf numFmtId="4" fontId="6" fillId="0" borderId="0" xfId="5" applyNumberFormat="1" applyFill="1" applyBorder="1" applyAlignment="1"/>
    <xf numFmtId="0" fontId="3" fillId="0" borderId="0" xfId="5" applyFont="1" applyFill="1" applyBorder="1"/>
    <xf numFmtId="0" fontId="4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2" fillId="0" borderId="0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Финансовы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0" sqref="K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81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82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90236.23000000001</v>
      </c>
      <c r="K10" s="109"/>
      <c r="L10" s="159"/>
      <c r="M10" s="109"/>
      <c r="N10" s="109"/>
      <c r="O10" s="70" t="s">
        <v>83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221363.88000000006</v>
      </c>
      <c r="K11" s="109"/>
      <c r="L11" s="159"/>
      <c r="M11" s="109"/>
      <c r="N11" s="109"/>
      <c r="O11" s="70" t="s">
        <v>84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109458.18000000002</v>
      </c>
      <c r="K12" s="109"/>
      <c r="L12" s="159"/>
      <c r="M12" s="109"/>
      <c r="N12" s="109"/>
      <c r="O12" s="70" t="s">
        <v>85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61096.680000000008</v>
      </c>
      <c r="K13" s="109"/>
      <c r="L13" s="159"/>
      <c r="M13" s="109"/>
      <c r="N13" s="109"/>
      <c r="O13" s="70" t="s">
        <v>86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50809.020000000004</v>
      </c>
      <c r="K14" s="109"/>
      <c r="L14" s="159"/>
      <c r="M14" s="109"/>
      <c r="N14" s="109"/>
      <c r="O14" s="70" t="s">
        <v>87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235336.98</v>
      </c>
      <c r="K15" s="109"/>
      <c r="L15" s="159"/>
      <c r="M15" s="109"/>
      <c r="N15" s="109"/>
      <c r="O15" s="70" t="s">
        <v>88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235336.98</v>
      </c>
      <c r="K16" s="109"/>
      <c r="L16" s="159"/>
      <c r="M16" s="109"/>
      <c r="N16" s="109"/>
      <c r="O16" s="70" t="s">
        <v>89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90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91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92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93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235336.98</v>
      </c>
      <c r="K21" s="109"/>
      <c r="L21" s="159"/>
      <c r="M21" s="109"/>
      <c r="N21" s="109"/>
      <c r="O21" s="70" t="s">
        <v>94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09"/>
      <c r="L22" s="159"/>
      <c r="M22" s="109"/>
      <c r="N22" s="109"/>
      <c r="O22" s="70" t="s">
        <v>95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96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76263.130000000092</v>
      </c>
      <c r="K24" s="109"/>
      <c r="L24" s="15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25223.4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8">
        <f>VLOOKUP(A29,ПТО!$A$39:$D$53,2,FALSE)</f>
        <v>56052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0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29147.040000000001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13452.48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5605.2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28698.6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8" t="e">
        <f>VLOOKUP(A35,ПТО!$A$39:$D$53,2,FALSE)</f>
        <v>#N/A</v>
      </c>
      <c r="G35" s="148"/>
      <c r="H35" s="42" t="e">
        <f>VLOOKUP(A35,ПТО!$A$39:$D$53,3,FALSE)</f>
        <v>#N/A</v>
      </c>
      <c r="I35" s="144" t="e">
        <f>VLOOKUP(A35,ПТО!$A$39:$D$53,4,FALSE)</f>
        <v>#N/A</v>
      </c>
      <c r="J35" s="144"/>
      <c r="K35" s="109"/>
      <c r="L35" s="160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09"/>
      <c r="L36" s="160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8">
        <f>VLOOKUP(A43,ПТО!$A$2:$D$31,4,FALSE)</f>
        <v>7190.6399999999994</v>
      </c>
      <c r="G43" s="148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09"/>
      <c r="L43" s="160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Приобретение и установка таблички по пожарной безопасности.</v>
      </c>
      <c r="B44" s="143"/>
      <c r="C44" s="143"/>
      <c r="D44" s="143"/>
      <c r="E44" s="143"/>
      <c r="F44" s="148">
        <f>VLOOKUP(A44,ПТО!$A$2:$D$31,4,FALSE)</f>
        <v>250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09"/>
      <c r="L44" s="160"/>
      <c r="M44" s="116"/>
      <c r="N44" s="109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3" t="str">
        <f>ПТО!A4</f>
        <v>Замена фланцевых втулок на теплообменнике ГВС в ИТП.</v>
      </c>
      <c r="B45" s="143"/>
      <c r="C45" s="143"/>
      <c r="D45" s="143"/>
      <c r="E45" s="143"/>
      <c r="F45" s="148">
        <f>VLOOKUP(A45,ПТО!$A$2:$D$31,4,FALSE)</f>
        <v>3102.3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09"/>
      <c r="L45" s="160"/>
      <c r="M45" s="116"/>
      <c r="N45" s="109"/>
      <c r="O45" s="23" t="str">
        <f t="shared" si="1"/>
        <v>Замена фланцевых втулок на теплообменнике ГВС в ИТП.</v>
      </c>
      <c r="R45" s="22" t="s">
        <v>72</v>
      </c>
    </row>
    <row r="46" spans="1:18" ht="51" customHeight="1" outlineLevel="1">
      <c r="A46" s="143" t="str">
        <f>ПТО!A5</f>
        <v>Замена прибора учета электрической энергии.</v>
      </c>
      <c r="B46" s="143"/>
      <c r="C46" s="143"/>
      <c r="D46" s="143"/>
      <c r="E46" s="143"/>
      <c r="F46" s="148">
        <f>VLOOKUP(A46,ПТО!$A$2:$D$31,4,FALSE)</f>
        <v>14418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0"/>
      <c r="M46" s="116"/>
      <c r="N46" s="109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3" t="str">
        <f>ПТО!A6</f>
        <v>Замена прибора учета ХВС.</v>
      </c>
      <c r="B47" s="143"/>
      <c r="C47" s="143"/>
      <c r="D47" s="143"/>
      <c r="E47" s="143"/>
      <c r="F47" s="148">
        <f>VLOOKUP(A47,ПТО!$A$2:$D$31,4,FALSE)</f>
        <v>1650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0"/>
      <c r="M47" s="116"/>
      <c r="N47" s="109"/>
      <c r="O47" s="23" t="str">
        <f t="shared" si="1"/>
        <v>Замена прибора учета ХВС.</v>
      </c>
      <c r="R47" s="22" t="s">
        <v>72</v>
      </c>
    </row>
    <row r="48" spans="1:18" ht="51" customHeight="1" outlineLevel="1">
      <c r="A48" s="143" t="str">
        <f>ПТО!A7</f>
        <v>Замена стеклопакета в подъезде.</v>
      </c>
      <c r="B48" s="143"/>
      <c r="C48" s="143"/>
      <c r="D48" s="143"/>
      <c r="E48" s="143"/>
      <c r="F48" s="148">
        <f>VLOOKUP(A48,ПТО!$A$2:$D$31,4,FALSE)</f>
        <v>5000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6"/>
      <c r="N48" s="109"/>
      <c r="O48" s="23" t="str">
        <f t="shared" si="1"/>
        <v>Замена стеклопакета в подъезде.</v>
      </c>
      <c r="R48" s="22" t="s">
        <v>72</v>
      </c>
    </row>
    <row r="49" spans="1:18" ht="51" customHeight="1" outlineLevel="1">
      <c r="A49" s="143" t="str">
        <f>ПТО!A8</f>
        <v>Устранение засора канализационной линии.</v>
      </c>
      <c r="B49" s="143"/>
      <c r="C49" s="143"/>
      <c r="D49" s="143"/>
      <c r="E49" s="143"/>
      <c r="F49" s="148">
        <f>VLOOKUP(A49,ПТО!$A$2:$D$31,4,FALSE)</f>
        <v>2367.0300000000002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09"/>
      <c r="L49" s="160"/>
      <c r="M49" s="116"/>
      <c r="N49" s="109"/>
      <c r="O49" s="23" t="str">
        <f t="shared" si="1"/>
        <v>Устранение засора канализационной линии.</v>
      </c>
      <c r="R49" s="22" t="s">
        <v>72</v>
      </c>
    </row>
    <row r="50" spans="1:18" ht="51" customHeight="1" outlineLevel="1">
      <c r="A50" s="143" t="str">
        <f>ПТО!A9</f>
        <v>Ремонт прибора учета тепловой энергии.</v>
      </c>
      <c r="B50" s="143"/>
      <c r="C50" s="143"/>
      <c r="D50" s="143"/>
      <c r="E50" s="143"/>
      <c r="F50" s="148">
        <f>VLOOKUP(A50,ПТО!$A$2:$D$31,4,FALSE)</f>
        <v>3323.3333333333335</v>
      </c>
      <c r="G50" s="148"/>
      <c r="H50" s="25" t="str">
        <f>VLOOKUP(A50,ПТО!$A$2:$D$31,2,FALSE)</f>
        <v>разово</v>
      </c>
      <c r="I50" s="144">
        <f>VLOOKUP(A50,ПТО!$A$2:$D$31,3,FALSE)</f>
        <v>1</v>
      </c>
      <c r="J50" s="144"/>
      <c r="K50" s="109"/>
      <c r="L50" s="160"/>
      <c r="M50" s="116"/>
      <c r="N50" s="109"/>
      <c r="O50" s="23" t="str">
        <f t="shared" si="1"/>
        <v>Ремонт прибора учета тепловой энергии.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09"/>
      <c r="L51" s="160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09"/>
      <c r="L52" s="160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09"/>
      <c r="L53" s="160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09"/>
      <c r="L54" s="160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09"/>
      <c r="L55" s="160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09"/>
      <c r="L56" s="160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09"/>
      <c r="L57" s="160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09"/>
      <c r="L58" s="160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0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0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0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0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0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0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0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0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102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35146.92</v>
      </c>
      <c r="K83" s="109"/>
      <c r="L83" s="149"/>
      <c r="M83" s="109"/>
      <c r="N83" s="109"/>
      <c r="O83" s="70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13450.12</v>
      </c>
      <c r="K86" s="109"/>
      <c r="L86" s="149"/>
      <c r="M86" s="109"/>
      <c r="N86" s="109"/>
      <c r="O86" s="70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13233.079999999998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11607.9649122807</v>
      </c>
      <c r="L95" s="150"/>
      <c r="O95" s="1" t="s">
        <v>112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13730.339999999998</v>
      </c>
      <c r="L96" s="150"/>
      <c r="O96" s="1" t="s">
        <v>113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50"/>
      <c r="O97" s="1" t="s">
        <v>114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13233.079999999998</v>
      </c>
      <c r="L98" s="150"/>
      <c r="O98" s="1" t="s">
        <v>115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13233.079999999998</v>
      </c>
      <c r="L99" s="150"/>
      <c r="O99" s="1" t="s">
        <v>116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117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118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5315.02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392.83222468588326</v>
      </c>
      <c r="L103" s="150"/>
      <c r="O103" s="1" t="s">
        <v>121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10439.630000000001</v>
      </c>
      <c r="L104" s="150"/>
      <c r="O104" s="1" t="s">
        <v>122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123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5315.02</v>
      </c>
      <c r="L106" s="150"/>
      <c r="O106" s="1" t="s">
        <v>124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5315.02</v>
      </c>
      <c r="L107" s="150"/>
      <c r="O107" s="1" t="s">
        <v>125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126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127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6034.5099999999984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391.08943616331811</v>
      </c>
      <c r="L111" s="150"/>
      <c r="O111" s="1" t="s">
        <v>129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19886.419999999998</v>
      </c>
      <c r="L112" s="150"/>
      <c r="O112" s="1" t="s">
        <v>130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131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6034.5099999999984</v>
      </c>
      <c r="L114" s="150"/>
      <c r="O114" s="1" t="s">
        <v>132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6034.5099999999984</v>
      </c>
      <c r="L115" s="150"/>
      <c r="O115" s="1" t="s">
        <v>133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134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135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7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45">
        <f>IF(VLOOKUP("гвс",АО,3,FALSE)&gt;0,"Горячее водоснабжение",0)</f>
        <v>0</v>
      </c>
      <c r="B126" s="145"/>
      <c r="C126" s="145"/>
      <c r="D126" s="146">
        <f>IF(VLOOKUP("гвс",АО,3,FALSE)&gt;0,VLOOKUP("гвс",АО,3,FALSE),0)</f>
        <v>0</v>
      </c>
      <c r="E126" s="146"/>
      <c r="F126" s="13">
        <f>IF(VLOOKUP("гвс",АО,3,FALSE)&gt;0,VLOOKUP("гвс",АО,4,FALSE),0)</f>
        <v>0</v>
      </c>
      <c r="G126" s="147">
        <f>VLOOKUP("гвс",АО,5,FALSE)</f>
        <v>0</v>
      </c>
      <c r="H126" s="146"/>
      <c r="I126" s="146"/>
      <c r="J126" s="146"/>
      <c r="L126" s="47"/>
    </row>
    <row r="127" spans="1:15" ht="32.25" hidden="1" customHeight="1" outlineLevel="2">
      <c r="A127" s="141">
        <f t="shared" ref="A127:A133" si="10">IF(VLOOKUP("гвс",АО,3,FALSE)&gt;0,VLOOKUP(O127,АО,2,FALSE),0)</f>
        <v>0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41">
        <f t="shared" si="10"/>
        <v>0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41">
        <f t="shared" si="10"/>
        <v>0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41">
        <f t="shared" si="10"/>
        <v>0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41">
        <f t="shared" si="10"/>
        <v>0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41">
        <f t="shared" si="10"/>
        <v>0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41">
        <f t="shared" si="10"/>
        <v>0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7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169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1" t="s">
        <v>172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26611.47</v>
      </c>
      <c r="O146" t="s">
        <v>171</v>
      </c>
    </row>
    <row r="149" spans="1:15" ht="52.5" customHeight="1">
      <c r="A149" s="166" t="s">
        <v>181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8" t="s">
        <v>182</v>
      </c>
      <c r="B154" s="168"/>
      <c r="C154" s="168"/>
      <c r="D154" s="168"/>
      <c r="E154" s="27">
        <f>ПТО!G1</f>
        <v>48943.51</v>
      </c>
    </row>
    <row r="155" spans="1:15" ht="34.5" customHeight="1">
      <c r="A155" s="167" t="s">
        <v>184</v>
      </c>
      <c r="B155" s="167"/>
      <c r="C155" s="167"/>
      <c r="D155" s="167"/>
      <c r="E155" s="28">
        <f>J13</f>
        <v>61096.680000000008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7190.6399999999994</v>
      </c>
      <c r="G158" s="148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Приобретение и установка таблички по пожарной безопасности.</v>
      </c>
      <c r="B159" s="143"/>
      <c r="C159" s="143"/>
      <c r="D159" s="143"/>
      <c r="E159" s="143"/>
      <c r="F159" s="148">
        <f t="shared" si="15"/>
        <v>250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3" t="str">
        <f t="shared" si="14"/>
        <v>Замена фланцевых втулок на теплообменнике ГВС в ИТП.</v>
      </c>
      <c r="B160" s="143"/>
      <c r="C160" s="143"/>
      <c r="D160" s="143"/>
      <c r="E160" s="143"/>
      <c r="F160" s="148">
        <f t="shared" si="15"/>
        <v>3102.3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Замена фланцевых втулок на теплообменнике ГВС в ИТП.</v>
      </c>
    </row>
    <row r="161" spans="1:14" ht="28.5" customHeight="1">
      <c r="A161" s="143" t="str">
        <f>IF(N161&gt;0,N161,0)</f>
        <v>Замена прибора учета электрической энергии.</v>
      </c>
      <c r="B161" s="143"/>
      <c r="C161" s="143"/>
      <c r="D161" s="143"/>
      <c r="E161" s="143"/>
      <c r="F161" s="148">
        <f t="shared" si="15"/>
        <v>14418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3" t="str">
        <f t="shared" si="14"/>
        <v>Замена прибора учета ХВС.</v>
      </c>
      <c r="B162" s="143"/>
      <c r="C162" s="143"/>
      <c r="D162" s="143"/>
      <c r="E162" s="143"/>
      <c r="F162" s="148">
        <f t="shared" si="15"/>
        <v>1650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Замена прибора учета ХВС.</v>
      </c>
    </row>
    <row r="163" spans="1:14" ht="28.5" customHeight="1">
      <c r="A163" s="143" t="str">
        <f t="shared" si="14"/>
        <v>Замена стеклопакета в подъезде.</v>
      </c>
      <c r="B163" s="143"/>
      <c r="C163" s="143"/>
      <c r="D163" s="143"/>
      <c r="E163" s="143"/>
      <c r="F163" s="148">
        <f t="shared" si="15"/>
        <v>5000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72</v>
      </c>
      <c r="N163" s="1" t="str">
        <v>Замена стеклопакета в подъезде.</v>
      </c>
    </row>
    <row r="164" spans="1:14" ht="28.5" customHeight="1">
      <c r="A164" s="143" t="str">
        <f t="shared" ref="A164:A187" si="18">IF(N164&gt;0,N164,0)</f>
        <v>Устранение засора канализационной линии.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2367.0300000000002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72</v>
      </c>
      <c r="N164" s="1" t="str">
        <v>Устранение засора канализационной линии.</v>
      </c>
    </row>
    <row r="165" spans="1:14" ht="28.5" customHeight="1">
      <c r="A165" s="143" t="str">
        <f t="shared" si="18"/>
        <v>Ремонт прибора учета тепловой энергии.</v>
      </c>
      <c r="B165" s="143"/>
      <c r="C165" s="143"/>
      <c r="D165" s="143"/>
      <c r="E165" s="143"/>
      <c r="F165" s="148">
        <f t="shared" si="19"/>
        <v>3323.3333333333335</v>
      </c>
      <c r="G165" s="148"/>
      <c r="H165" s="29" t="str">
        <f t="shared" si="16"/>
        <v>разово</v>
      </c>
      <c r="I165" s="144">
        <f t="shared" si="20"/>
        <v>1</v>
      </c>
      <c r="J165" s="144"/>
      <c r="M165" s="22" t="s">
        <v>72</v>
      </c>
      <c r="N165" s="1" t="str">
        <v>Ремонт прибора учета тепловой энергии.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8" t="s">
        <v>185</v>
      </c>
      <c r="B190" s="168"/>
      <c r="C190" s="168"/>
      <c r="D190" s="168"/>
      <c r="E190" s="27">
        <f>SUM(F158:G187)</f>
        <v>37301.303333333337</v>
      </c>
    </row>
    <row r="191" spans="1:14" ht="51.75" customHeight="1">
      <c r="A191" s="168" t="s">
        <v>186</v>
      </c>
      <c r="B191" s="168"/>
      <c r="C191" s="168"/>
      <c r="D191" s="168"/>
      <c r="E191" s="27">
        <f>E190+E154-E155</f>
        <v>25148.133333333331</v>
      </c>
    </row>
    <row r="192" spans="1:14">
      <c r="A192" s="104" t="s">
        <v>173</v>
      </c>
    </row>
    <row r="193" spans="1:10" ht="62.25" customHeight="1">
      <c r="A193" s="142" t="s">
        <v>183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49">
        <f>ПТО!G12</f>
        <v>1200</v>
      </c>
      <c r="I194" s="50" t="s">
        <v>74</v>
      </c>
    </row>
    <row r="195" spans="1:10" ht="18.75" customHeight="1">
      <c r="A195" s="140" t="str">
        <f>ПТО!F13</f>
        <v xml:space="preserve">  -  техническое обслуживание охранной сигнализации</v>
      </c>
      <c r="B195" s="140"/>
      <c r="C195" s="140"/>
      <c r="D195" s="140"/>
      <c r="E195" s="140"/>
      <c r="F195" s="140"/>
      <c r="G195" s="140"/>
      <c r="H195" s="49">
        <f>ПТО!G13</f>
        <v>7200</v>
      </c>
      <c r="I195" s="50" t="s">
        <v>74</v>
      </c>
    </row>
    <row r="196" spans="1:10" ht="18.75" customHeight="1">
      <c r="A196" s="140" t="str">
        <f>ПТО!F14</f>
        <v xml:space="preserve">  -  установка газонного ограждения</v>
      </c>
      <c r="B196" s="140"/>
      <c r="C196" s="140"/>
      <c r="D196" s="140"/>
      <c r="E196" s="140"/>
      <c r="F196" s="140"/>
      <c r="G196" s="140"/>
      <c r="H196" s="49">
        <f>ПТО!G14</f>
        <v>60000</v>
      </c>
      <c r="I196" s="50" t="s">
        <v>74</v>
      </c>
    </row>
    <row r="197" spans="1:10" ht="18.75" hidden="1" customHeight="1">
      <c r="A197" s="140">
        <f>ПТО!F15</f>
        <v>0</v>
      </c>
      <c r="B197" s="140"/>
      <c r="C197" s="140"/>
      <c r="D197" s="140"/>
      <c r="E197" s="140"/>
      <c r="F197" s="140"/>
      <c r="G197" s="140"/>
      <c r="H197" s="49">
        <f>ПТО!G15</f>
        <v>0</v>
      </c>
      <c r="I197" s="50" t="s">
        <v>74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49">
        <f>ПТО!G16</f>
        <v>0</v>
      </c>
      <c r="I198" s="52" t="s">
        <v>74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49">
        <f>ПТО!G17</f>
        <v>0</v>
      </c>
      <c r="I199" s="50" t="s">
        <v>74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49">
        <f>ПТО!G18</f>
        <v>0</v>
      </c>
      <c r="I200" s="50" t="s">
        <v>74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49">
        <f>ПТО!G19</f>
        <v>0</v>
      </c>
      <c r="I201" s="50" t="s">
        <v>74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49">
        <f>ПТО!G20</f>
        <v>0</v>
      </c>
      <c r="I202" s="50" t="s">
        <v>74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74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74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74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74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74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74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74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74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74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74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68400</v>
      </c>
      <c r="I214" s="56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0" sqref="A10:E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182</v>
      </c>
      <c r="G1" s="101">
        <f>48943.51</f>
        <v>48943.51</v>
      </c>
    </row>
    <row r="2" spans="1:12" ht="18.75" customHeight="1">
      <c r="A2" s="122" t="s">
        <v>179</v>
      </c>
      <c r="B2" s="119" t="s">
        <v>176</v>
      </c>
      <c r="C2" s="119">
        <v>12</v>
      </c>
      <c r="D2" s="118">
        <v>7190.6399999999994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188</v>
      </c>
      <c r="B3" s="124" t="s">
        <v>187</v>
      </c>
      <c r="C3" s="125">
        <v>1</v>
      </c>
      <c r="D3" s="126">
        <v>250</v>
      </c>
      <c r="E3" s="127" t="s">
        <v>191</v>
      </c>
      <c r="F3" s="30"/>
      <c r="G3" s="30"/>
      <c r="L3" s="33" t="str">
        <f t="shared" si="0"/>
        <v>ТР</v>
      </c>
    </row>
    <row r="4" spans="1:12" ht="18.75" customHeight="1">
      <c r="A4" s="128" t="s">
        <v>192</v>
      </c>
      <c r="B4" s="119" t="s">
        <v>187</v>
      </c>
      <c r="C4" s="119">
        <v>1</v>
      </c>
      <c r="D4" s="118">
        <v>3102.3</v>
      </c>
      <c r="E4" s="127" t="s">
        <v>193</v>
      </c>
      <c r="F4" s="30"/>
      <c r="G4" s="30"/>
      <c r="L4" s="33" t="str">
        <f t="shared" si="0"/>
        <v>ТР</v>
      </c>
    </row>
    <row r="5" spans="1:12" ht="18.75" customHeight="1">
      <c r="A5" s="129" t="s">
        <v>195</v>
      </c>
      <c r="B5" s="130" t="s">
        <v>187</v>
      </c>
      <c r="C5" s="131">
        <v>1</v>
      </c>
      <c r="D5" s="132">
        <v>14418</v>
      </c>
      <c r="E5" s="133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44" t="s">
        <v>194</v>
      </c>
      <c r="B6" s="134" t="s">
        <v>187</v>
      </c>
      <c r="C6" s="135">
        <v>1</v>
      </c>
      <c r="D6" s="46">
        <v>1650</v>
      </c>
      <c r="E6" s="44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44" t="s">
        <v>198</v>
      </c>
      <c r="B7" s="136" t="s">
        <v>187</v>
      </c>
      <c r="C7" s="135">
        <v>1</v>
      </c>
      <c r="D7" s="43">
        <v>5000</v>
      </c>
      <c r="E7" s="44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28" t="s">
        <v>190</v>
      </c>
      <c r="B8" s="119" t="s">
        <v>187</v>
      </c>
      <c r="C8" s="119">
        <v>1</v>
      </c>
      <c r="D8" s="118">
        <v>2367.0300000000002</v>
      </c>
      <c r="E8" s="127" t="s">
        <v>200</v>
      </c>
      <c r="F8" s="45"/>
      <c r="G8" s="45"/>
      <c r="K8" s="43"/>
      <c r="L8" s="33" t="str">
        <f t="shared" si="0"/>
        <v>ТР</v>
      </c>
    </row>
    <row r="9" spans="1:12">
      <c r="A9" s="128" t="s">
        <v>189</v>
      </c>
      <c r="B9" s="119" t="s">
        <v>187</v>
      </c>
      <c r="C9" s="119">
        <v>1</v>
      </c>
      <c r="D9" s="118">
        <f>9970/3</f>
        <v>3323.3333333333335</v>
      </c>
      <c r="E9" s="127" t="s">
        <v>201</v>
      </c>
      <c r="F9" s="44"/>
      <c r="G9" s="44"/>
      <c r="K9" s="43"/>
      <c r="L9" s="33" t="str">
        <f t="shared" si="0"/>
        <v>ТР</v>
      </c>
    </row>
    <row r="10" spans="1:12">
      <c r="A10" s="44"/>
      <c r="B10" s="139"/>
      <c r="C10" s="135"/>
      <c r="D10" s="46"/>
      <c r="E10" s="44"/>
      <c r="L10" s="33">
        <f t="shared" si="0"/>
        <v>0</v>
      </c>
    </row>
    <row r="11" spans="1:12" ht="94.5">
      <c r="A11" s="44"/>
      <c r="B11" s="136"/>
      <c r="C11" s="135"/>
      <c r="D11" s="43"/>
      <c r="E11" s="44"/>
      <c r="F11" s="111" t="s">
        <v>183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180</v>
      </c>
      <c r="G13" s="113">
        <v>7200</v>
      </c>
      <c r="L13" s="33">
        <f t="shared" si="0"/>
        <v>0</v>
      </c>
    </row>
    <row r="14" spans="1:12" ht="15.75">
      <c r="A14" s="30"/>
      <c r="F14" s="137" t="s">
        <v>202</v>
      </c>
      <c r="G14" s="138">
        <v>60000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25223.4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25223.4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56052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56052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29147.040000000001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29147.040000000001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13452.48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13452.48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5605.2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5605.2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28698.6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28698.6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wsY5Y+SNovmdGPatyGucqiImLItHQjhRuPUSDOOm2TnfYvY23UswzTb+kutjjgGgQF1JGDIApiQj0hk8VzSy8w==" saltValue="hluYzL++olImG74/CYHKh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934.2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0">
        <v>5.45</v>
      </c>
      <c r="F2" s="121" t="s">
        <v>178</v>
      </c>
      <c r="G2" s="12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90236.23000000001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221363.88000000006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109458.18000000002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61096.680000000008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50809.020000000004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235336.98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235336.98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235336.98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76263.130000000092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104</v>
      </c>
      <c r="B27" s="75" t="s">
        <v>4</v>
      </c>
      <c r="C27" s="86">
        <v>35146.92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107</v>
      </c>
      <c r="B30" s="75" t="s">
        <v>18</v>
      </c>
      <c r="C30" s="86">
        <v>13450.12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13233.079999999998</v>
      </c>
      <c r="F37" s="94" t="s">
        <v>166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11607.9649122807</v>
      </c>
      <c r="D38" s="94" t="s">
        <v>164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13730.339999999998</v>
      </c>
      <c r="D39" s="94" t="s">
        <v>165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13233.079999999998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13233.079999999998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5315.02</v>
      </c>
      <c r="F45" s="94" t="s">
        <v>166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392.83222468588326</v>
      </c>
      <c r="D46" s="94" t="s">
        <v>167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10439.630000000001</v>
      </c>
      <c r="D47" s="94" t="s">
        <v>165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5315.02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5315.02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6034.5099999999984</v>
      </c>
      <c r="F53" s="94" t="s">
        <v>166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391.08943616331811</v>
      </c>
      <c r="D54" s="94" t="s">
        <v>167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19886.419999999998</v>
      </c>
      <c r="D55" s="94" t="s">
        <v>165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6034.5099999999984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6034.5099999999984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26611.47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2021-03-26T07:46:42Z</dcterms:modified>
</cp:coreProperties>
</file>