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A112" i="1"/>
  <c r="G110" i="1"/>
  <c r="D110" i="1"/>
  <c r="J109" i="1"/>
  <c r="J104" i="1"/>
  <c r="J103" i="1"/>
  <c r="G102" i="1"/>
  <c r="J101" i="1"/>
  <c r="J96" i="1"/>
  <c r="J95" i="1"/>
  <c r="A99" i="1"/>
  <c r="A95" i="1"/>
  <c r="G94" i="1"/>
  <c r="D94" i="1"/>
  <c r="A94" i="1"/>
  <c r="K94" i="1"/>
  <c r="A116" i="1" l="1"/>
  <c r="F110" i="1"/>
  <c r="A117" i="1"/>
  <c r="A122" i="1"/>
  <c r="A119" i="1"/>
  <c r="A114" i="1"/>
  <c r="D118" i="1"/>
  <c r="A120" i="1"/>
  <c r="A125" i="1"/>
  <c r="A118" i="1"/>
  <c r="A123" i="1"/>
  <c r="A110" i="1"/>
  <c r="A111" i="1"/>
  <c r="F118" i="1"/>
  <c r="A121" i="1"/>
  <c r="F134" i="1"/>
  <c r="A137" i="1"/>
  <c r="A141" i="1"/>
  <c r="A138" i="1"/>
  <c r="F102" i="1"/>
  <c r="A109" i="1"/>
  <c r="A100" i="1"/>
  <c r="A106" i="1"/>
  <c r="F94" i="1"/>
  <c r="A101" i="1"/>
  <c r="A102" i="1"/>
  <c r="A107" i="1"/>
  <c r="A134" i="1"/>
  <c r="A135" i="1"/>
  <c r="A139" i="1"/>
  <c r="A105" i="1"/>
  <c r="A96" i="1"/>
  <c r="A97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7" i="1" l="1"/>
  <c r="F181" i="1"/>
  <c r="H166" i="1"/>
  <c r="H170" i="1"/>
  <c r="F175" i="1"/>
  <c r="F167" i="1"/>
  <c r="F171" i="1"/>
  <c r="F186" i="1"/>
  <c r="F187" i="1"/>
  <c r="H179" i="1"/>
  <c r="F165" i="1"/>
  <c r="F170" i="1"/>
  <c r="F168" i="1"/>
  <c r="H184" i="1"/>
  <c r="H164" i="1"/>
  <c r="H172" i="1"/>
  <c r="F178" i="1"/>
  <c r="F184" i="1"/>
  <c r="H177" i="1"/>
  <c r="F179" i="1"/>
  <c r="F172" i="1"/>
  <c r="H168" i="1"/>
  <c r="F173" i="1"/>
  <c r="F176" i="1"/>
  <c r="H186" i="1"/>
  <c r="H167" i="1"/>
  <c r="H178" i="1"/>
  <c r="H165" i="1"/>
  <c r="H171" i="1"/>
  <c r="F180" i="1"/>
  <c r="H176" i="1"/>
  <c r="H173" i="1"/>
  <c r="F164" i="1"/>
  <c r="H169" i="1"/>
  <c r="F169" i="1"/>
  <c r="H185" i="1"/>
  <c r="H181" i="1"/>
  <c r="F166" i="1"/>
  <c r="F185" i="1"/>
  <c r="F182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<sst xmlns="http://schemas.openxmlformats.org/spreadsheetml/2006/main" count="542" uniqueCount="195">
  <si>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</si>
  <si>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</si>
  <si>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</si>
  <si>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</si>
  <si>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</si>
  <si>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</si>
  <si>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</si>
  <si>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</si>
  <si>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</si>
  <si>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</si>
  <si>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</si>
  <si>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</si>
  <si>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</si>
  <si>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</si>
  <si>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</si>
  <si>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</si>
  <si>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</si>
  <si>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</si>
  <si>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</si>
  <si>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</si>
  <si>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</si>
  <si>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</si>
  <si>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</si>
  <si>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</si>
  <si>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</si>
  <si>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</si>
  <si>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</si>
  <si>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</si>
  <si>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</si>
  <si>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</si>
  <si>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</si>
  <si>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</si>
  <si>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</si>
  <si>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</si>
  <si>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</si>
  <si>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</si>
  <si>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</si>
  <si>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</si>
  <si>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</si>
  <si>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</si>
  <si>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</si>
  <si>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</si>
  <si>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</si>
  <si>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</si>
  <si>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</si>
  <si>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</si>
  <si>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</si>
  <si>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</si>
  <si>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</si>
  <si>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</si>
  <si>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</si>
  <si>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</si>
  <si>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</si>
  <si>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</si>
  <si>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</si>
  <si>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</si>
  <si>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</si>
  <si>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</si>
  <si>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</si>
  <si>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</si>
  <si>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</si>
  <si>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</si>
  <si>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</si>
  <si>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</si>
  <si>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</si>
  <si>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</si>
  <si>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</si>
  <si>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</si>
  <si>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</si>
  <si>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</si>
  <si>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</si>
  <si>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</si>
  <si>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</si>
  <si>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</si>
  <si>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</si>
  <si>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</si>
  <si>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</si>
  <si>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</si>
  <si>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</si>
  <si>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</si>
  <si>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</si>
  <si>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</si>
  <si>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</si>
  <si>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</si>
  <si>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</si>
  <si>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</si>
  <si>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</si>
  <si>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</si>
  <si>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</si>
  <si>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</si>
  <si>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</si>
  <si>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</si>
  <si>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</si>
  <si>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</si>
  <si>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</si>
  <si>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</si>
  <si>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</si>
  <si>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</si>
  <si>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</si>
  <si>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</si>
  <si>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</si>
  <si>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</si>
  <si>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</si>
  <si>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</si>
  <si>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</si>
  <si>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</si>
  <si>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</si>
  <si>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</si>
  <si>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</si>
  <si>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</si>
  <si>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</si>
  <si>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</si>
  <si>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</si>
  <si>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</si>
  <si>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</si>
  <si>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</si>
  <si>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</si>
  <si>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</si>
  <si>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</si>
  <si>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</si>
  <si>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</si>
  <si>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</si>
  <si>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</si>
  <si>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</si>
  <si>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</si>
  <si>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</si>
  <si>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</si>
  <si>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</si>
  <si>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</si>
  <si>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</si>
  <si>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</si>
  <si>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</si>
  <si>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</si>
  <si>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</si>
  <si>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</si>
  <si>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</si>
  <si>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</si>
  <si>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</si>
  <si>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</si>
  <si>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</si>
  <si>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</si>
  <si>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</si>
  <si>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</si>
  <si>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</si>
  <si>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</si>
  <si>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</si>
  <si>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</si>
  <si>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</si>
  <si>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</si>
  <si>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</si>
  <si>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</si>
  <si>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</si>
  <si>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</si>
  <si>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</si>
  <si>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</si>
  <si>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</si>
  <si>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</si>
  <si>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</si>
  <si>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</si>
  <si>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</si>
  <si>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</si>
  <si>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</si>
  <si>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</si>
  <si>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</si>
  <si>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</si>
  <si>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</si>
  <si>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</si>
  <si>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</si>
  <si>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</si>
  <si>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</si>
  <si>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</si>
  <si>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</si>
  <si>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</si>
  <si>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</si>
  <si>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</si>
  <si>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98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</si>
  <si>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</si>
  <si>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</si>
  <si>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</si>
  <si>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</si>
  <si>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</si>
  <si>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98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</si>
  <si>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</si>
  <si>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</si>
  <si>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</si>
  <si>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</si>
  <si>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</si>
  <si>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</si>
  <si>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</si>
  <si>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</si>
  <si>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</si>
  <si>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</si>
  <si>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</si>
  <si>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20.05.2020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</si>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</sst>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0" fontId="22" fillId="0" borderId="0"/>
  </cellStyleXfs>
  <cellXfs count="17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21" fillId="0" borderId="0" xfId="5" applyNumberFormat="1" applyFont="1" applyFill="1" applyBorder="1" applyAlignment="1"/>
    <xf numFmtId="4" fontId="6" fillId="0" borderId="0" xfId="5" applyNumberFormat="1" applyBorder="1" applyAlignment="1"/>
    <xf numFmtId="0" fontId="6" fillId="0" borderId="0" xfId="5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0" fontId="21" fillId="0" borderId="0" xfId="5" applyFont="1" applyFill="1" applyBorder="1" applyAlignment="1"/>
    <xf numFmtId="0" fontId="0" fillId="0" borderId="0" xfId="0" applyFill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3" fillId="0" borderId="0" xfId="5" applyFont="1" applyBorder="1" applyAlignment="1"/>
    <xf numFmtId="0" fontId="3" fillId="0" borderId="0" xfId="5" applyFont="1" applyBorder="1" applyAlignment="1">
      <alignment horizontal="center"/>
    </xf>
    <xf numFmtId="0" fontId="3" fillId="0" borderId="0" xfId="5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4" fontId="6" fillId="0" borderId="0" xfId="5" applyNumberFormat="1" applyFill="1" applyBorder="1" applyAlignment="1"/>
    <xf numFmtId="0" fontId="2" fillId="0" borderId="0" xfId="5" applyFont="1" applyFill="1" applyBorder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4" fontId="13" fillId="0" borderId="0" xfId="0" applyNumberFormat="1" applyFont="1" applyBorder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8"/>
    <cellStyle name="Обычный 3 4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175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81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82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114281.31</v>
      </c>
      <c r="K10" s="111"/>
      <c r="L10" s="165"/>
      <c r="M10" s="111"/>
      <c r="N10" s="111"/>
      <c r="O10" s="71" t="s">
        <v>83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228278.45</v>
      </c>
      <c r="K11" s="111"/>
      <c r="L11" s="165"/>
      <c r="M11" s="111"/>
      <c r="N11" s="111"/>
      <c r="O11" s="71" t="s">
        <v>84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153709.37</v>
      </c>
      <c r="K12" s="111"/>
      <c r="L12" s="165"/>
      <c r="M12" s="111"/>
      <c r="N12" s="111"/>
      <c r="O12" s="71" t="s">
        <v>85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74569.08</v>
      </c>
      <c r="K13" s="111"/>
      <c r="L13" s="165"/>
      <c r="M13" s="111"/>
      <c r="N13" s="111"/>
      <c r="O13" s="71" t="s">
        <v>86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5"/>
      <c r="M14" s="111"/>
      <c r="N14" s="111"/>
      <c r="O14" s="71" t="s">
        <v>87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262016.2</v>
      </c>
      <c r="K15" s="111"/>
      <c r="L15" s="165"/>
      <c r="M15" s="111"/>
      <c r="N15" s="111"/>
      <c r="O15" s="71" t="s">
        <v>88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262016.2</v>
      </c>
      <c r="K16" s="111"/>
      <c r="L16" s="165"/>
      <c r="M16" s="111"/>
      <c r="N16" s="111"/>
      <c r="O16" s="71" t="s">
        <v>89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90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91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92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93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262016.2</v>
      </c>
      <c r="K21" s="111"/>
      <c r="L21" s="165"/>
      <c r="M21" s="111"/>
      <c r="N21" s="111"/>
      <c r="O21" s="71" t="s">
        <v>94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95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96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80543.56</v>
      </c>
      <c r="K24" s="111"/>
      <c r="L24" s="165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34890.120000000003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4">
        <f>VLOOKUP(A29,ПТО!$A$39:$D$53,2,FALSE)</f>
        <v>34206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66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29143.56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16418.88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6841.2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28733.040000000001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9">
        <f>ПТО!A46</f>
        <v>0</v>
      </c>
      <c r="B35" s="149"/>
      <c r="C35" s="149"/>
      <c r="D35" s="149"/>
      <c r="E35" s="149"/>
      <c r="F35" s="154" t="e">
        <f>VLOOKUP(A35,ПТО!$A$39:$D$53,2,FALSE)</f>
        <v>#N/A</v>
      </c>
      <c r="G35" s="154"/>
      <c r="H35" s="42" t="e">
        <f>VLOOKUP(A35,ПТО!$A$39:$D$53,3,FALSE)</f>
        <v>#N/A</v>
      </c>
      <c r="I35" s="150" t="e">
        <f>VLOOKUP(A35,ПТО!$A$39:$D$53,4,FALSE)</f>
        <v>#N/A</v>
      </c>
      <c r="J35" s="150"/>
      <c r="K35" s="111"/>
      <c r="L35" s="166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4">
        <f>VLOOKUP(A43,ПТО!$A$2:$D$31,4,FALSE)</f>
        <v>5404.32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66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Приобретение и установка ОДПУ ХВС.</v>
      </c>
      <c r="B44" s="149"/>
      <c r="C44" s="149"/>
      <c r="D44" s="149"/>
      <c r="E44" s="149"/>
      <c r="F44" s="154">
        <f>VLOOKUP(A44,ПТО!$A$2:$D$31,4,FALSE)</f>
        <v>2035.72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8"/>
      <c r="N44" s="111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9" t="str">
        <f>ПТО!A4</f>
        <v>Приобретение и установка таблички по пожарной безопасности.</v>
      </c>
      <c r="B45" s="149"/>
      <c r="C45" s="149"/>
      <c r="D45" s="149"/>
      <c r="E45" s="149"/>
      <c r="F45" s="154">
        <f>VLOOKUP(A45,ПТО!$A$2:$D$31,4,FALSE)</f>
        <v>250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9" t="str">
        <f>ПТО!A5</f>
        <v>Замена прибора учета электрической энергии.</v>
      </c>
      <c r="B46" s="149"/>
      <c r="C46" s="149"/>
      <c r="D46" s="149"/>
      <c r="E46" s="149"/>
      <c r="F46" s="154">
        <f>VLOOKUP(A46,ПТО!$A$2:$D$31,4,FALSE)</f>
        <v>14418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hidden="1" customHeight="1" outlineLevel="1">
      <c r="A47" s="149">
        <f>ПТО!A6</f>
        <v>0</v>
      </c>
      <c r="B47" s="149"/>
      <c r="C47" s="149"/>
      <c r="D47" s="149"/>
      <c r="E47" s="149"/>
      <c r="F47" s="154" t="e">
        <f>VLOOKUP(A47,ПТО!$A$2:$D$31,4,FALSE)</f>
        <v>#N/A</v>
      </c>
      <c r="G47" s="154"/>
      <c r="H47" s="25" t="e">
        <f>VLOOKUP(A47,ПТО!$A$2:$D$31,2,FALSE)</f>
        <v>#N/A</v>
      </c>
      <c r="I47" s="150" t="e">
        <f>VLOOKUP(A47,ПТО!$A$2:$D$31,3,FALSE)</f>
        <v>#N/A</v>
      </c>
      <c r="J47" s="150"/>
      <c r="K47" s="111"/>
      <c r="L47" s="166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4" t="e">
        <f>VLOOKUP(A48,ПТО!$A$2:$D$31,4,FALSE)</f>
        <v>#N/A</v>
      </c>
      <c r="G48" s="154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11"/>
      <c r="L48" s="166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1"/>
      <c r="L49" s="166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6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98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99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100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102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101674.28</v>
      </c>
      <c r="K83" s="111"/>
      <c r="L83" s="155"/>
      <c r="M83" s="111"/>
      <c r="N83" s="111"/>
      <c r="O83" s="71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27471.61</v>
      </c>
      <c r="K86" s="111"/>
      <c r="L86" s="155"/>
      <c r="M86" s="111"/>
      <c r="N86" s="111"/>
      <c r="O86" s="71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20697.529999999995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18155.728070175435</v>
      </c>
      <c r="L95" s="156"/>
      <c r="O95" s="1" t="s">
        <v>112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22884.559999999994</v>
      </c>
      <c r="L96" s="156"/>
      <c r="O96" s="1" t="s">
        <v>113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114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20697.529999999995</v>
      </c>
      <c r="L98" s="156"/>
      <c r="O98" s="1" t="s">
        <v>115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20697.529999999995</v>
      </c>
      <c r="L99" s="156"/>
      <c r="O99" s="1" t="s">
        <v>116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117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118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56935.06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4208.060606060606</v>
      </c>
      <c r="L103" s="156"/>
      <c r="O103" s="1" t="s">
        <v>121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88090.829999999987</v>
      </c>
      <c r="L104" s="156"/>
      <c r="O104" s="1" t="s">
        <v>122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123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56935.06</v>
      </c>
      <c r="L106" s="156"/>
      <c r="O106" s="1" t="s">
        <v>124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56935.06</v>
      </c>
      <c r="L107" s="156"/>
      <c r="O107" s="1" t="s">
        <v>125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126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127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67776.87999999999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4392.539209332469</v>
      </c>
      <c r="L111" s="156"/>
      <c r="O111" s="1" t="s">
        <v>129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100638.02000000002</v>
      </c>
      <c r="L112" s="156"/>
      <c r="O112" s="1" t="s">
        <v>130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56"/>
      <c r="O113" s="1" t="s">
        <v>131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67776.87999999999</v>
      </c>
      <c r="L114" s="156"/>
      <c r="O114" s="1" t="s">
        <v>132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67776.87999999999</v>
      </c>
      <c r="L115" s="156"/>
      <c r="O115" s="1" t="s">
        <v>133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134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135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8777.3799999999992</v>
      </c>
      <c r="L120" s="48"/>
      <c r="O120" s="1" t="s">
        <v>138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169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7" t="s">
        <v>172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0</v>
      </c>
      <c r="O146" t="s">
        <v>171</v>
      </c>
    </row>
    <row r="149" spans="1:15" ht="52.5" customHeight="1">
      <c r="A149" s="172" t="s">
        <v>181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4" t="s">
        <v>182</v>
      </c>
      <c r="B154" s="174"/>
      <c r="C154" s="174"/>
      <c r="D154" s="174"/>
      <c r="E154" s="27">
        <f>ПТО!G1</f>
        <v>-43791.08</v>
      </c>
    </row>
    <row r="155" spans="1:15" ht="34.5" customHeight="1">
      <c r="A155" s="173" t="s">
        <v>184</v>
      </c>
      <c r="B155" s="173"/>
      <c r="C155" s="173"/>
      <c r="D155" s="173"/>
      <c r="E155" s="28">
        <f>J13</f>
        <v>74569.08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5404.32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Приобретение и установка ОДПУ ХВС.</v>
      </c>
      <c r="B159" s="149"/>
      <c r="C159" s="149"/>
      <c r="D159" s="149"/>
      <c r="E159" s="149"/>
      <c r="F159" s="154">
        <f t="shared" si="15"/>
        <v>2035.72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9" t="str">
        <f t="shared" si="14"/>
        <v>Приобретение и установка таблички по пожарной безопасности.</v>
      </c>
      <c r="B160" s="149"/>
      <c r="C160" s="149"/>
      <c r="D160" s="149"/>
      <c r="E160" s="149"/>
      <c r="F160" s="154">
        <f t="shared" si="15"/>
        <v>250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9" t="str">
        <f>IF(N161&gt;0,N161,0)</f>
        <v>Замена прибора учета электрической энергии.</v>
      </c>
      <c r="B161" s="149"/>
      <c r="C161" s="149"/>
      <c r="D161" s="149"/>
      <c r="E161" s="149"/>
      <c r="F161" s="154">
        <f t="shared" si="15"/>
        <v>14418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Замена прибора учета электрической энергии.</v>
      </c>
    </row>
    <row r="162" spans="1:14" ht="28.5" hidden="1" customHeight="1">
      <c r="A162" s="149">
        <f t="shared" si="14"/>
        <v>0</v>
      </c>
      <c r="B162" s="149"/>
      <c r="C162" s="149"/>
      <c r="D162" s="149"/>
      <c r="E162" s="149"/>
      <c r="F162" s="154">
        <f t="shared" si="15"/>
        <v>0</v>
      </c>
      <c r="G162" s="154"/>
      <c r="H162" s="24" t="e">
        <f t="shared" si="16"/>
        <v>#N/A</v>
      </c>
      <c r="I162" s="150" t="e">
        <f>VLOOKUP(A162,$A$28:$J$72,9,FALSE)</f>
        <v>#N/A</v>
      </c>
      <c r="J162" s="150"/>
      <c r="M162" s="22" t="s">
        <v>72</v>
      </c>
      <c r="N162" s="1">
        <v>0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4">
        <f t="shared" si="15"/>
        <v>0</v>
      </c>
      <c r="G163" s="154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4" t="s">
        <v>185</v>
      </c>
      <c r="B190" s="174"/>
      <c r="C190" s="174"/>
      <c r="D190" s="174"/>
      <c r="E190" s="27">
        <f>SUM(F158:G187)</f>
        <v>22108.04</v>
      </c>
    </row>
    <row r="191" spans="1:14" ht="51.75" customHeight="1">
      <c r="A191" s="174" t="s">
        <v>186</v>
      </c>
      <c r="B191" s="174"/>
      <c r="C191" s="174"/>
      <c r="D191" s="174"/>
      <c r="E191" s="27">
        <f>E190+E154-E155</f>
        <v>-96252.12</v>
      </c>
    </row>
    <row r="192" spans="1:14">
      <c r="A192" s="106" t="s">
        <v>173</v>
      </c>
    </row>
    <row r="193" spans="1:10" ht="62.25" customHeight="1">
      <c r="A193" s="148" t="s">
        <v>183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50">
        <f>ПТО!G12</f>
        <v>1200</v>
      </c>
      <c r="I194" s="51" t="s">
        <v>74</v>
      </c>
    </row>
    <row r="195" spans="1:10" ht="18.75" customHeight="1">
      <c r="A195" s="146" t="str">
        <f>ПТО!F13</f>
        <v xml:space="preserve">  -  техническое обслуживание охранной сигнализации</v>
      </c>
      <c r="B195" s="146"/>
      <c r="C195" s="146"/>
      <c r="D195" s="146"/>
      <c r="E195" s="146"/>
      <c r="F195" s="146"/>
      <c r="G195" s="146"/>
      <c r="H195" s="50">
        <f>ПТО!G13</f>
        <v>5450</v>
      </c>
      <c r="I195" s="51" t="s">
        <v>74</v>
      </c>
    </row>
    <row r="196" spans="1:10" ht="18.75" customHeight="1">
      <c r="A196" s="146" t="str">
        <f>ПТО!F14</f>
        <v xml:space="preserve">  -  установка газонного ограждения</v>
      </c>
      <c r="B196" s="146"/>
      <c r="C196" s="146"/>
      <c r="D196" s="146"/>
      <c r="E196" s="146"/>
      <c r="F196" s="146"/>
      <c r="G196" s="146"/>
      <c r="H196" s="50">
        <f>ПТО!G14</f>
        <v>130000</v>
      </c>
      <c r="I196" s="51" t="s">
        <v>74</v>
      </c>
    </row>
    <row r="197" spans="1:10" ht="18.75" customHeight="1">
      <c r="A197" s="146" t="str">
        <f>ПТО!F15</f>
        <v xml:space="preserve">  -  работы по выбору (решению) общего собрания или совета дома</v>
      </c>
      <c r="B197" s="146"/>
      <c r="C197" s="146"/>
      <c r="D197" s="146"/>
      <c r="E197" s="146"/>
      <c r="F197" s="146"/>
      <c r="G197" s="146"/>
      <c r="H197" s="50">
        <f>ПТО!G15</f>
        <v>33000</v>
      </c>
      <c r="I197" s="51" t="s">
        <v>74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50">
        <f>ПТО!G16</f>
        <v>0</v>
      </c>
      <c r="I198" s="53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169650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-43791.08</f>
        <v>-43791.08</v>
      </c>
    </row>
    <row r="2" spans="1:12" ht="18.75" customHeight="1">
      <c r="A2" s="130" t="s">
        <v>178</v>
      </c>
      <c r="B2" s="123" t="s">
        <v>176</v>
      </c>
      <c r="C2" s="125">
        <v>12</v>
      </c>
      <c r="D2" s="121">
        <v>5404.32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187</v>
      </c>
      <c r="B3" s="132" t="s">
        <v>188</v>
      </c>
      <c r="C3" s="122">
        <v>1</v>
      </c>
      <c r="D3" s="121">
        <v>2035.72</v>
      </c>
      <c r="E3" s="133" t="s">
        <v>189</v>
      </c>
      <c r="F3" s="30"/>
      <c r="G3" s="30"/>
      <c r="L3" s="33" t="str">
        <f t="shared" si="0"/>
        <v>ТР</v>
      </c>
    </row>
    <row r="4" spans="1:12" ht="18.75" customHeight="1">
      <c r="A4" s="134" t="s">
        <v>190</v>
      </c>
      <c r="B4" s="135" t="s">
        <v>188</v>
      </c>
      <c r="C4" s="136">
        <v>1</v>
      </c>
      <c r="D4" s="137">
        <v>250</v>
      </c>
      <c r="E4" s="127" t="s">
        <v>191</v>
      </c>
      <c r="F4" s="30"/>
      <c r="G4" s="30"/>
      <c r="L4" s="33" t="str">
        <f t="shared" si="0"/>
        <v>ТР</v>
      </c>
    </row>
    <row r="5" spans="1:12" ht="18.75" customHeight="1">
      <c r="A5" s="138" t="s">
        <v>192</v>
      </c>
      <c r="B5" s="139" t="s">
        <v>188</v>
      </c>
      <c r="C5" s="125">
        <v>1</v>
      </c>
      <c r="D5" s="140">
        <v>14418</v>
      </c>
      <c r="E5" s="141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42"/>
      <c r="B6" s="143"/>
      <c r="C6" s="144"/>
      <c r="D6" s="47"/>
      <c r="E6" s="142"/>
      <c r="F6" s="45"/>
      <c r="G6" s="45"/>
      <c r="K6" s="47"/>
      <c r="L6" s="33">
        <f t="shared" si="0"/>
        <v>0</v>
      </c>
    </row>
    <row r="7" spans="1:12" ht="18.75" customHeight="1">
      <c r="A7" s="126"/>
      <c r="B7" s="124"/>
      <c r="C7" s="124"/>
      <c r="D7" s="120"/>
      <c r="E7" s="127"/>
      <c r="F7" s="46"/>
      <c r="G7" s="46"/>
      <c r="K7" s="47"/>
      <c r="L7" s="33">
        <f t="shared" si="0"/>
        <v>0</v>
      </c>
    </row>
    <row r="8" spans="1:12" ht="18.75" customHeight="1">
      <c r="A8" s="128"/>
      <c r="B8" s="129"/>
      <c r="C8" s="43"/>
      <c r="D8" s="44"/>
      <c r="E8" s="127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5450</v>
      </c>
      <c r="L13" s="33">
        <f t="shared" si="0"/>
        <v>0</v>
      </c>
    </row>
    <row r="14" spans="1:12" ht="15.75">
      <c r="A14" s="30"/>
      <c r="F14" s="114" t="s">
        <v>194</v>
      </c>
      <c r="G14" s="145">
        <v>130000</v>
      </c>
      <c r="L14" s="33">
        <f t="shared" si="0"/>
        <v>0</v>
      </c>
    </row>
    <row r="15" spans="1:12" ht="31.5">
      <c r="A15" s="30"/>
      <c r="F15" s="114" t="s">
        <v>180</v>
      </c>
      <c r="G15" s="115">
        <v>33000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34890.120000000003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34890.120000000003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34206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34206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29143.56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29143.56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16418.88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16418.88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6841.2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6841.2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28733.040000000001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28733.040000000001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FO7TnUw2dHgOMxfyJmM0uz84DE4deOgiLxaDwzvX0ZNNvW9VHV9xsNo1ED1w59yTG3oG+9C3XT9PZW0MVWIJhA==" saltValue="2X58WxVqy+Qe3FgNS8D3p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1140.2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114281.31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228278.45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153709.37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74569.08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262016.2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262016.2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262016.2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80543.56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104</v>
      </c>
      <c r="B27" s="76" t="s">
        <v>4</v>
      </c>
      <c r="C27" s="87">
        <v>101674.28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107</v>
      </c>
      <c r="B30" s="76" t="s">
        <v>18</v>
      </c>
      <c r="C30" s="87">
        <v>27471.61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20697.529999999995</v>
      </c>
      <c r="F37" s="95" t="s">
        <v>166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18155.728070175435</v>
      </c>
      <c r="D38" s="95" t="s">
        <v>164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22884.559999999994</v>
      </c>
      <c r="D39" s="95" t="s">
        <v>165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20697.529999999995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20697.529999999995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56935.06</v>
      </c>
      <c r="F45" s="95" t="s">
        <v>166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4208.060606060606</v>
      </c>
      <c r="D46" s="95" t="s">
        <v>167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88090.829999999987</v>
      </c>
      <c r="D47" s="95" t="s">
        <v>165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56935.06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56935.06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67776.87999999999</v>
      </c>
      <c r="F53" s="95" t="s">
        <v>166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4392.539209332469</v>
      </c>
      <c r="D54" s="95" t="s">
        <v>167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100638.02000000002</v>
      </c>
      <c r="D55" s="95" t="s">
        <v>165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67776.87999999999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67776.87999999999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8777.3799999999992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2021-03-26T07:32:18Z</dcterms:modified>
</cp:coreProperties>
</file>