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J101" i="1"/>
  <c r="J96" i="1"/>
  <c r="J95" i="1"/>
  <c r="A96" i="1"/>
  <c r="G94" i="1"/>
  <c r="K94" i="1"/>
  <c r="D94" i="1" l="1"/>
  <c r="F134" i="1"/>
  <c r="A97" i="1"/>
  <c r="F94" i="1"/>
  <c r="A101" i="1"/>
  <c r="D118" i="1"/>
  <c r="A120" i="1"/>
  <c r="A124" i="1"/>
  <c r="A141" i="1"/>
  <c r="F118" i="1"/>
  <c r="A121" i="1"/>
  <c r="A137" i="1"/>
  <c r="F102" i="1"/>
  <c r="A98" i="1"/>
  <c r="A94" i="1"/>
  <c r="A95" i="1"/>
  <c r="A99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<sst xmlns="http://schemas.openxmlformats.org/spreadsheetml/2006/main" count="553" uniqueCount="202">
  <si>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</si>
  <si>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</si>
  <si>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</si>
  <si>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</si>
  <si>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</si>
  <si>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</si>
  <si>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</si>
  <si>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</si>
  <si>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</si>
  <si>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</si>
  <si>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</si>
  <si>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</si>
  <si>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</si>
  <si>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</si>
  <si>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</si>
  <si>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</si>
  <si>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</si>
  <si>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</si>
  <si>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</si>
  <si>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</si>
  <si>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</si>
  <si>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</si>
  <si>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</si>
  <si>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</si>
  <si>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</si>
  <si>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</si>
  <si>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</si>
  <si>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</si>
  <si>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</si>
  <si>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</si>
  <si>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</si>
  <si>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</si>
  <si>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</si>
  <si>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</si>
  <si>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</si>
  <si>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</si>
  <si>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</si>
  <si>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</si>
  <si>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</si>
  <si>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</si>
  <si>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</si>
  <si>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</si>
  <si>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</si>
  <si>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</si>
  <si>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</si>
  <si>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</si>
  <si>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</si>
  <si>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</si>
  <si>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</si>
  <si>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</si>
  <si>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</si>
  <si>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</si>
  <si>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</si>
  <si>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</si>
  <si>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</si>
  <si>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</si>
  <si>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</si>
  <si>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</si>
  <si>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</si>
  <si>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</si>
  <si>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</si>
  <si>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</si>
  <si>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</si>
  <si>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</si>
  <si>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</si>
  <si>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</si>
  <si>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</si>
  <si>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</si>
  <si>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</si>
  <si>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</si>
  <si>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</si>
  <si>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</si>
  <si>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</si>
  <si>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</si>
  <si>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</si>
  <si>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</si>
  <si>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</si>
  <si>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</si>
  <si>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</si>
  <si>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</si>
  <si>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</si>
  <si>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</si>
  <si>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</si>
  <si>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</si>
  <si>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</si>
  <si>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</si>
  <si>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</si>
  <si>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</si>
  <si>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</si>
  <si>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</si>
  <si>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</si>
  <si>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</si>
  <si>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</si>
  <si>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</si>
  <si>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</si>
  <si>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</si>
  <si>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</si>
  <si>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</si>
  <si>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</si>
  <si>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</si>
  <si>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</si>
  <si>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</si>
  <si>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</si>
  <si>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</si>
  <si>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</si>
  <si>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</si>
  <si>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</si>
  <si>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</si>
  <si>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</si>
  <si>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</si>
  <si>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</si>
  <si>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</si>
  <si>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</si>
  <si>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</si>
  <si>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</si>
  <si>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</si>
  <si>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</si>
  <si>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</si>
  <si>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</si>
  <si>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</si>
  <si>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</si>
  <si>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</si>
  <si>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</si>
  <si>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</si>
  <si>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</si>
  <si>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</si>
  <si>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</si>
  <si>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</si>
  <si>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</si>
  <si>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</si>
  <si>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</si>
  <si>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</si>
  <si>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</si>
  <si>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</si>
  <si>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</si>
  <si>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</si>
  <si>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</si>
  <si>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</si>
  <si>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</si>
  <si>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</si>
  <si>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</si>
  <si>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</si>
  <si>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</si>
  <si>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</si>
  <si>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</si>
  <si>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</si>
  <si>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</si>
  <si>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</si>
  <si>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</si>
  <si>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</si>
  <si>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</si>
  <si>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</si>
  <si>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</si>
  <si>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</si>
  <si>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</si>
  <si>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</si>
  <si>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</si>
  <si>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</si>
  <si>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</si>
  <si>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</si>
  <si>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</si>
  <si>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</si>
  <si>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</si>
  <si>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</si>
  <si>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</si>
  <si>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</si>
  <si>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</si>
  <si>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</si>
  <si>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</si>
  <si>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</si>
  <si>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</si>
  <si>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</si>
  <si>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</si>
  <si>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</si>
  <si>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89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</si>
  <si>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</si>
  <si>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</si>
  <si>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</si>
  <si>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</si>
  <si>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89 в части текущего ремонта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</si>
  <si>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</si>
  <si>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</si>
  <si>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</si>
  <si>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</si>
  <si>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</si>
  <si>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</si>
  <si>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Монтаж системы домофон.</t>
  </si>
  <si>
    <t>разово</t>
  </si>
  <si>
    <t>Приобретение и установка таблички по пожарной безопасности.</t>
  </si>
  <si>
    <t>АВР 1/20 от 05.03.2020, счет от 12.03.2020</t>
  </si>
  <si>
    <t>Замена прибора учета электрической энергии.</t>
  </si>
  <si>
    <t>АВР 2/20 от 02.07.2020</t>
  </si>
  <si>
    <t>АВР 3/20 от 16.03.2020, Решение, счет №0021 Ир/КП от 26.12.2019</t>
  </si>
  <si>
    <t>Монтаж системы видеонаблюдения.</t>
  </si>
  <si>
    <t>Приобретение и установка профлиста на приямки.</t>
  </si>
  <si>
    <t>АВР 4/20 от 21.08.2020, Решение</t>
  </si>
  <si>
    <t>Приобретение краски, кисточек.</t>
  </si>
  <si>
    <t>АВР 5/20 от 14.09.2020</t>
  </si>
  <si>
    <t>АВР 6/20 от 07.12.2020, Решение, счет №52 от 30.07.2020</t>
  </si>
  <si>
    <t>Ремонт прибора учета тепловой энергии.</t>
  </si>
  <si>
    <t>АВР 7/20 от 07.12.2020, счет №196 от 26.08.2020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</si>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</sst>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3" fillId="0" borderId="0" xfId="5" applyFill="1" applyBorder="1" applyAlignment="1">
      <alignment horizontal="center"/>
    </xf>
    <xf numFmtId="0" fontId="13" fillId="0" borderId="0" xfId="5" applyFill="1" applyBorder="1" applyAlignment="1">
      <alignment horizontal="center" vertical="center"/>
    </xf>
    <xf numFmtId="4" fontId="13" fillId="0" borderId="0" xfId="5" applyNumberFormat="1" applyBorder="1" applyAlignment="1"/>
    <xf numFmtId="0" fontId="10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4" fontId="13" fillId="0" borderId="0" xfId="5" applyNumberFormat="1" applyFill="1" applyBorder="1" applyAlignment="1"/>
    <xf numFmtId="0" fontId="8" fillId="0" borderId="0" xfId="5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5" fillId="0" borderId="0" xfId="23" applyFont="1" applyFill="1" applyBorder="1" applyAlignment="1">
      <alignment horizontal="center"/>
    </xf>
    <xf numFmtId="0" fontId="5" fillId="0" borderId="0" xfId="23" applyFill="1" applyBorder="1" applyAlignment="1">
      <alignment horizontal="center" vertical="center"/>
    </xf>
    <xf numFmtId="4" fontId="5" fillId="0" borderId="0" xfId="23" applyNumberFormat="1" applyFill="1" applyBorder="1" applyAlignment="1"/>
    <xf numFmtId="0" fontId="5" fillId="0" borderId="0" xfId="23" applyFont="1" applyFill="1" applyBorder="1" applyAlignment="1"/>
    <xf numFmtId="0" fontId="5" fillId="0" borderId="0" xfId="23" applyFont="1" applyFill="1" applyBorder="1"/>
    <xf numFmtId="0" fontId="3" fillId="0" borderId="0" xfId="11" applyFont="1" applyFill="1" applyBorder="1" applyAlignment="1"/>
    <xf numFmtId="0" fontId="6" fillId="0" borderId="0" xfId="11" applyFont="1" applyFill="1" applyBorder="1" applyAlignment="1">
      <alignment horizontal="center"/>
    </xf>
    <xf numFmtId="0" fontId="12" fillId="0" borderId="0" xfId="11" applyFill="1" applyBorder="1" applyAlignment="1">
      <alignment horizontal="center"/>
    </xf>
    <xf numFmtId="4" fontId="12" fillId="0" borderId="0" xfId="11" applyNumberFormat="1" applyFill="1" applyBorder="1" applyAlignment="1"/>
    <xf numFmtId="0" fontId="6" fillId="0" borderId="0" xfId="11" applyFont="1" applyFill="1" applyBorder="1" applyAlignment="1"/>
    <xf numFmtId="0" fontId="2" fillId="0" borderId="0" xfId="11" applyFont="1" applyFill="1" applyBorder="1" applyAlignment="1"/>
    <xf numFmtId="0" fontId="1" fillId="0" borderId="0" xfId="11" applyFont="1" applyFill="1" applyBorder="1" applyAlignment="1"/>
    <xf numFmtId="0" fontId="4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4" fontId="28" fillId="0" borderId="0" xfId="11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30">
    <cellStyle name="Обычный" xfId="0" builtinId="0"/>
    <cellStyle name="Обычный 2" xfId="1"/>
    <cellStyle name="Обычный 2 2" xfId="3"/>
    <cellStyle name="Обычный 2 3" xfId="9"/>
    <cellStyle name="Обычный 2 3 2" xfId="24"/>
    <cellStyle name="Обычный 2 4" xfId="14"/>
    <cellStyle name="Обычный 2 5" xfId="20"/>
    <cellStyle name="Обычный 3" xfId="2"/>
    <cellStyle name="Обычный 3 2" xfId="8"/>
    <cellStyle name="Обычный 3 3" xfId="7"/>
    <cellStyle name="Обычный 3 4" xfId="10"/>
    <cellStyle name="Обычный 3 4 2" xfId="19"/>
    <cellStyle name="Обычный 3 5" xfId="15"/>
    <cellStyle name="Обычный 3 5 2" xfId="25"/>
    <cellStyle name="Обычный 3 6" xfId="21"/>
    <cellStyle name="Обычный 4" xfId="4"/>
    <cellStyle name="Обычный 4 2" xfId="11"/>
    <cellStyle name="Обычный 4 2 2" xfId="26"/>
    <cellStyle name="Обычный 4 3" xfId="16"/>
    <cellStyle name="Обычный 4 4" xfId="22"/>
    <cellStyle name="Обычный 5" xfId="5"/>
    <cellStyle name="Обычный 5 2" xfId="12"/>
    <cellStyle name="Обычный 5 2 2" xfId="27"/>
    <cellStyle name="Обычный 5 3" xfId="17"/>
    <cellStyle name="Обычный 5 4" xfId="29"/>
    <cellStyle name="Обычный 5 5" xfId="23"/>
    <cellStyle name="Финансовый 2" xfId="6"/>
    <cellStyle name="Финансовый 2 2" xfId="13"/>
    <cellStyle name="Финансовый 2 3" xfId="18"/>
    <cellStyle name="Финансовый 2 4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3" sqref="K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3" t="s">
        <v>174</v>
      </c>
      <c r="B2" s="173"/>
      <c r="C2" s="173"/>
      <c r="D2" s="173"/>
      <c r="E2" s="173"/>
      <c r="F2" s="173"/>
      <c r="G2" s="173"/>
      <c r="H2" s="173"/>
      <c r="I2" s="173"/>
      <c r="J2" s="17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0"/>
      <c r="L8" s="174"/>
      <c r="M8" s="110"/>
      <c r="N8" s="110"/>
      <c r="O8" s="70" t="s">
        <v>81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0"/>
      <c r="L9" s="174"/>
      <c r="M9" s="110"/>
      <c r="N9" s="110"/>
      <c r="O9" s="70" t="s">
        <v>82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143770.93</v>
      </c>
      <c r="K10" s="110"/>
      <c r="L10" s="174"/>
      <c r="M10" s="110"/>
      <c r="N10" s="110"/>
      <c r="O10" s="70" t="s">
        <v>83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241141.74999999997</v>
      </c>
      <c r="K11" s="110"/>
      <c r="L11" s="174"/>
      <c r="M11" s="110"/>
      <c r="N11" s="110"/>
      <c r="O11" s="70" t="s">
        <v>84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98734.769999999975</v>
      </c>
      <c r="K12" s="110"/>
      <c r="L12" s="174"/>
      <c r="M12" s="110"/>
      <c r="N12" s="110"/>
      <c r="O12" s="70" t="s">
        <v>85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74117.819999999992</v>
      </c>
      <c r="K13" s="110"/>
      <c r="L13" s="174"/>
      <c r="M13" s="110"/>
      <c r="N13" s="110"/>
      <c r="O13" s="70" t="s">
        <v>86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68289.16</v>
      </c>
      <c r="K14" s="110"/>
      <c r="L14" s="174"/>
      <c r="M14" s="110"/>
      <c r="N14" s="110"/>
      <c r="O14" s="70" t="s">
        <v>87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222178.53999999995</v>
      </c>
      <c r="K15" s="110"/>
      <c r="L15" s="174"/>
      <c r="M15" s="110"/>
      <c r="N15" s="110"/>
      <c r="O15" s="70" t="s">
        <v>88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222178.53999999995</v>
      </c>
      <c r="K16" s="110"/>
      <c r="L16" s="174"/>
      <c r="M16" s="110"/>
      <c r="N16" s="110"/>
      <c r="O16" s="70" t="s">
        <v>89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0"/>
      <c r="L17" s="174"/>
      <c r="M17" s="110"/>
      <c r="N17" s="110"/>
      <c r="O17" s="70" t="s">
        <v>90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0"/>
      <c r="L18" s="174"/>
      <c r="M18" s="110"/>
      <c r="N18" s="110"/>
      <c r="O18" s="70" t="s">
        <v>91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0"/>
      <c r="L19" s="174"/>
      <c r="M19" s="110"/>
      <c r="N19" s="110"/>
      <c r="O19" s="70" t="s">
        <v>92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0"/>
      <c r="L20" s="174"/>
      <c r="M20" s="110"/>
      <c r="N20" s="110"/>
      <c r="O20" s="70" t="s">
        <v>93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222178.53999999995</v>
      </c>
      <c r="K21" s="110"/>
      <c r="L21" s="174"/>
      <c r="M21" s="110"/>
      <c r="N21" s="110"/>
      <c r="O21" s="70" t="s">
        <v>94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0"/>
      <c r="L22" s="174"/>
      <c r="M22" s="110"/>
      <c r="N22" s="110"/>
      <c r="O22" s="70" t="s">
        <v>95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0"/>
      <c r="L23" s="174"/>
      <c r="M23" s="110"/>
      <c r="N23" s="110"/>
      <c r="O23" s="70" t="s">
        <v>96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162734.13999999998</v>
      </c>
      <c r="K24" s="110"/>
      <c r="L24" s="174"/>
      <c r="M24" s="110"/>
      <c r="N24" s="110"/>
      <c r="O24" s="70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0"/>
      <c r="L27" s="17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14143.56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7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Услуги и работы по управлению МКД</v>
      </c>
      <c r="B29" s="151"/>
      <c r="C29" s="151"/>
      <c r="D29" s="151"/>
      <c r="E29" s="151"/>
      <c r="F29" s="152">
        <f>VLOOKUP(A29,ПТО!$A$39:$D$53,2,FALSE)</f>
        <v>67998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0"/>
      <c r="L29" s="175"/>
      <c r="M29" s="110"/>
      <c r="N29" s="110"/>
      <c r="O29" s="23" t="str">
        <f t="shared" si="1"/>
        <v>Услуги и работы по управлению МКД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29103.119999999999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7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16319.52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7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75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6935.76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7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30599.16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7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1">
        <f>ПТО!A46</f>
        <v>0</v>
      </c>
      <c r="B35" s="151"/>
      <c r="C35" s="151"/>
      <c r="D35" s="151"/>
      <c r="E35" s="151"/>
      <c r="F35" s="152" t="e">
        <f>VLOOKUP(A35,ПТО!$A$39:$D$53,2,FALSE)</f>
        <v>#N/A</v>
      </c>
      <c r="G35" s="152"/>
      <c r="H35" s="42" t="e">
        <f>VLOOKUP(A35,ПТО!$A$39:$D$53,3,FALSE)</f>
        <v>#N/A</v>
      </c>
      <c r="I35" s="153" t="e">
        <f>VLOOKUP(A35,ПТО!$A$39:$D$53,4,FALSE)</f>
        <v>#N/A</v>
      </c>
      <c r="J35" s="153"/>
      <c r="K35" s="110"/>
      <c r="L35" s="175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0"/>
      <c r="L36" s="175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75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75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75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75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75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75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обслуживание охранной сигнализации.</v>
      </c>
      <c r="B43" s="151"/>
      <c r="C43" s="151"/>
      <c r="D43" s="151"/>
      <c r="E43" s="151"/>
      <c r="F43" s="152">
        <f>VLOOKUP(A43,ПТО!$A$2:$D$31,4,FALSE)</f>
        <v>5400</v>
      </c>
      <c r="G43" s="152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10"/>
      <c r="L43" s="175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1" t="str">
        <f>ПТО!A3</f>
        <v>Приобретение и установка таблички по пожарной безопасности.</v>
      </c>
      <c r="B44" s="151"/>
      <c r="C44" s="151"/>
      <c r="D44" s="151"/>
      <c r="E44" s="151"/>
      <c r="F44" s="152">
        <f>VLOOKUP(A44,ПТО!$A$2:$D$31,4,FALSE)</f>
        <v>250</v>
      </c>
      <c r="G44" s="152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10"/>
      <c r="L44" s="175"/>
      <c r="M44" s="117"/>
      <c r="N44" s="110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51" t="str">
        <f>ПТО!A4</f>
        <v>Замена прибора учета электрической энергии.</v>
      </c>
      <c r="B45" s="151"/>
      <c r="C45" s="151"/>
      <c r="D45" s="151"/>
      <c r="E45" s="151"/>
      <c r="F45" s="152">
        <f>VLOOKUP(A45,ПТО!$A$2:$D$31,4,FALSE)</f>
        <v>7209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75"/>
      <c r="M45" s="117"/>
      <c r="N45" s="110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51" t="str">
        <f>ПТО!A5</f>
        <v>Монтаж системы домофон.</v>
      </c>
      <c r="B46" s="151"/>
      <c r="C46" s="151"/>
      <c r="D46" s="151"/>
      <c r="E46" s="151"/>
      <c r="F46" s="152">
        <f>VLOOKUP(A46,ПТО!$A$2:$D$31,4,FALSE)</f>
        <v>11600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75"/>
      <c r="M46" s="117"/>
      <c r="N46" s="110"/>
      <c r="O46" s="23" t="str">
        <f t="shared" si="1"/>
        <v>Монтаж системы домофон.</v>
      </c>
      <c r="R46" s="22" t="s">
        <v>72</v>
      </c>
    </row>
    <row r="47" spans="1:18" ht="51" customHeight="1" outlineLevel="1">
      <c r="A47" s="151" t="str">
        <f>ПТО!A6</f>
        <v>Приобретение и установка профлиста на приямки.</v>
      </c>
      <c r="B47" s="151"/>
      <c r="C47" s="151"/>
      <c r="D47" s="151"/>
      <c r="E47" s="151"/>
      <c r="F47" s="152">
        <f>VLOOKUP(A47,ПТО!$A$2:$D$31,4,FALSE)</f>
        <v>6850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75"/>
      <c r="M47" s="117"/>
      <c r="N47" s="110"/>
      <c r="O47" s="23" t="str">
        <f t="shared" si="1"/>
        <v>Приобретение и установка профлиста на приямки.</v>
      </c>
      <c r="R47" s="22" t="s">
        <v>72</v>
      </c>
    </row>
    <row r="48" spans="1:18" ht="51" customHeight="1" outlineLevel="1">
      <c r="A48" s="151" t="str">
        <f>ПТО!A7</f>
        <v>Приобретение краски, кисточек.</v>
      </c>
      <c r="B48" s="151"/>
      <c r="C48" s="151"/>
      <c r="D48" s="151"/>
      <c r="E48" s="151"/>
      <c r="F48" s="152">
        <f>VLOOKUP(A48,ПТО!$A$2:$D$31,4,FALSE)</f>
        <v>1835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0"/>
      <c r="L48" s="175"/>
      <c r="M48" s="117"/>
      <c r="N48" s="110"/>
      <c r="O48" s="23" t="str">
        <f t="shared" si="1"/>
        <v>Приобретение краски, кисточек.</v>
      </c>
      <c r="R48" s="22" t="s">
        <v>72</v>
      </c>
    </row>
    <row r="49" spans="1:18" ht="51" customHeight="1" outlineLevel="1">
      <c r="A49" s="151" t="str">
        <f>ПТО!A8</f>
        <v>Монтаж системы видеонаблюдения.</v>
      </c>
      <c r="B49" s="151"/>
      <c r="C49" s="151"/>
      <c r="D49" s="151"/>
      <c r="E49" s="151"/>
      <c r="F49" s="152">
        <f>VLOOKUP(A49,ПТО!$A$2:$D$31,4,FALSE)</f>
        <v>99994</v>
      </c>
      <c r="G49" s="152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10"/>
      <c r="L49" s="175"/>
      <c r="M49" s="117"/>
      <c r="N49" s="110"/>
      <c r="O49" s="23" t="str">
        <f t="shared" si="1"/>
        <v>Монтаж системы видеонаблюдения.</v>
      </c>
      <c r="R49" s="22" t="s">
        <v>72</v>
      </c>
    </row>
    <row r="50" spans="1:18" ht="51" customHeight="1" outlineLevel="1">
      <c r="A50" s="151" t="str">
        <f>ПТО!A9</f>
        <v>Ремонт прибора учета тепловой энергии.</v>
      </c>
      <c r="B50" s="151"/>
      <c r="C50" s="151"/>
      <c r="D50" s="151"/>
      <c r="E50" s="151"/>
      <c r="F50" s="152">
        <f>VLOOKUP(A50,ПТО!$A$2:$D$31,4,FALSE)</f>
        <v>885</v>
      </c>
      <c r="G50" s="152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10"/>
      <c r="L50" s="175"/>
      <c r="M50" s="117"/>
      <c r="N50" s="110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0"/>
      <c r="L51" s="175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0"/>
      <c r="L52" s="175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0"/>
      <c r="L53" s="175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75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75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75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75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75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75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75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75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75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75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75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75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75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75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75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75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75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7"/>
      <c r="L71" s="175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75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10"/>
      <c r="L75" s="158"/>
      <c r="M75" s="110"/>
      <c r="N75" s="110"/>
      <c r="O75" s="70" t="s">
        <v>98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10"/>
      <c r="L76" s="158"/>
      <c r="M76" s="110"/>
      <c r="N76" s="110"/>
      <c r="O76" s="70" t="s">
        <v>99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10"/>
      <c r="L77" s="158"/>
      <c r="M77" s="110"/>
      <c r="N77" s="110"/>
      <c r="O77" s="70" t="s">
        <v>100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10"/>
      <c r="L78" s="158"/>
      <c r="M78" s="110"/>
      <c r="N78" s="110"/>
      <c r="O78" s="70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10"/>
      <c r="L81" s="176"/>
      <c r="M81" s="110"/>
      <c r="N81" s="110"/>
      <c r="O81" s="70" t="s">
        <v>102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10"/>
      <c r="L82" s="176"/>
      <c r="M82" s="110"/>
      <c r="N82" s="110"/>
      <c r="O82" s="70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24610.54</v>
      </c>
      <c r="K83" s="110"/>
      <c r="L83" s="176"/>
      <c r="M83" s="110"/>
      <c r="N83" s="110"/>
      <c r="O83" s="70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10"/>
      <c r="L84" s="176"/>
      <c r="M84" s="110"/>
      <c r="N84" s="110"/>
      <c r="O84" s="70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10"/>
      <c r="L85" s="176"/>
      <c r="M85" s="110"/>
      <c r="N85" s="110"/>
      <c r="O85" s="70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14530.13</v>
      </c>
      <c r="K86" s="110"/>
      <c r="L86" s="176"/>
      <c r="M86" s="110"/>
      <c r="N86" s="110"/>
      <c r="O86" s="70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0"/>
      <c r="L87" s="176"/>
      <c r="M87" s="110"/>
      <c r="N87" s="110"/>
      <c r="O87" s="70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0"/>
      <c r="L88" s="176"/>
      <c r="M88" s="110"/>
      <c r="N88" s="110"/>
      <c r="O88" s="70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0"/>
      <c r="L89" s="176"/>
      <c r="M89" s="110"/>
      <c r="N89" s="110"/>
      <c r="O89" s="70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10"/>
      <c r="L90" s="176"/>
      <c r="M90" s="110"/>
      <c r="N90" s="110"/>
      <c r="O90" s="70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10"/>
      <c r="L93" s="110"/>
      <c r="M93" s="110"/>
      <c r="N93" s="110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28576.019999999993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25066.684210526313</v>
      </c>
      <c r="L95" s="177"/>
      <c r="O95" s="1" t="s">
        <v>112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31398.320000000003</v>
      </c>
      <c r="L96" s="177"/>
      <c r="O96" s="1" t="s">
        <v>113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0</v>
      </c>
      <c r="L97" s="177"/>
      <c r="O97" s="1" t="s">
        <v>114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28576.019999999993</v>
      </c>
      <c r="L98" s="177"/>
      <c r="O98" s="1" t="s">
        <v>115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28576.019999999993</v>
      </c>
      <c r="L99" s="177"/>
      <c r="O99" s="1" t="s">
        <v>116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117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118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13294.599999999999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982.60162601626007</v>
      </c>
      <c r="L103" s="177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16031.560000000001</v>
      </c>
      <c r="L104" s="177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77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13294.599999999999</v>
      </c>
      <c r="L106" s="177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13294.599999999999</v>
      </c>
      <c r="L107" s="177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127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14356.539999999997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930.43033052495127</v>
      </c>
      <c r="L111" s="177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18099.250000000004</v>
      </c>
      <c r="L112" s="177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77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14356.539999999997</v>
      </c>
      <c r="L114" s="177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14356.539999999997</v>
      </c>
      <c r="L115" s="177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135</v>
      </c>
    </row>
    <row r="118" spans="1:15" ht="32.25" hidden="1" customHeight="1" outlineLevel="1">
      <c r="A118" s="164">
        <f>IF(VLOOKUP("тко",АО,3,FALSE)&gt;0,"Обращение с ТКО",0)</f>
        <v>0</v>
      </c>
      <c r="B118" s="164"/>
      <c r="C118" s="164"/>
      <c r="D118" s="162">
        <f>IF(VLOOKUP("тко",АО,3,FALSE)&gt;0,VLOOKUP("тко",АО,3,FALSE),0)</f>
        <v>0</v>
      </c>
      <c r="E118" s="162"/>
      <c r="F118" s="13">
        <f>IF(VLOOKUP("тко",АО,3,FALSE)&gt;0,VLOOKUP("тко",АО,4,FALSE),0)</f>
        <v>0</v>
      </c>
      <c r="G118" s="161">
        <f>VLOOKUP("тко",АО,5,FALSE)</f>
        <v>0</v>
      </c>
      <c r="H118" s="162"/>
      <c r="I118" s="162"/>
      <c r="J118" s="162"/>
      <c r="L118" s="47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169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0</v>
      </c>
      <c r="O146" t="s">
        <v>171</v>
      </c>
    </row>
    <row r="149" spans="1:15" ht="52.5" customHeight="1">
      <c r="A149" s="155" t="s">
        <v>179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4" t="s">
        <v>181</v>
      </c>
      <c r="B154" s="154"/>
      <c r="C154" s="154"/>
      <c r="D154" s="154"/>
      <c r="E154" s="27">
        <f>ПТО!G1</f>
        <v>-58460.79</v>
      </c>
    </row>
    <row r="155" spans="1:15" ht="34.5" customHeight="1">
      <c r="A155" s="156" t="s">
        <v>185</v>
      </c>
      <c r="B155" s="156"/>
      <c r="C155" s="156"/>
      <c r="D155" s="156"/>
      <c r="E155" s="28">
        <f>J13</f>
        <v>74117.819999999992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Техническое обслуживание охранной сигнализации.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5400</v>
      </c>
      <c r="G158" s="152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1" t="str">
        <f t="shared" si="14"/>
        <v>Приобретение и установка таблички по пожарной безопасности.</v>
      </c>
      <c r="B159" s="151"/>
      <c r="C159" s="151"/>
      <c r="D159" s="151"/>
      <c r="E159" s="151"/>
      <c r="F159" s="152">
        <f t="shared" si="15"/>
        <v>250</v>
      </c>
      <c r="G159" s="152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51" t="str">
        <f t="shared" si="14"/>
        <v>Замена прибора учета электрической энергии.</v>
      </c>
      <c r="B160" s="151"/>
      <c r="C160" s="151"/>
      <c r="D160" s="151"/>
      <c r="E160" s="151"/>
      <c r="F160" s="152">
        <f t="shared" si="15"/>
        <v>7209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51" t="str">
        <f>IF(N161&gt;0,N161,0)</f>
        <v>Монтаж системы домофон.</v>
      </c>
      <c r="B161" s="151"/>
      <c r="C161" s="151"/>
      <c r="D161" s="151"/>
      <c r="E161" s="151"/>
      <c r="F161" s="152">
        <f t="shared" si="15"/>
        <v>11600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Монтаж системы домофон.</v>
      </c>
    </row>
    <row r="162" spans="1:14" ht="28.5" customHeight="1">
      <c r="A162" s="151" t="str">
        <f t="shared" si="14"/>
        <v>Приобретение и установка профлиста на приямки.</v>
      </c>
      <c r="B162" s="151"/>
      <c r="C162" s="151"/>
      <c r="D162" s="151"/>
      <c r="E162" s="151"/>
      <c r="F162" s="152">
        <f t="shared" si="15"/>
        <v>6850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Приобретение и установка профлиста на приямки.</v>
      </c>
    </row>
    <row r="163" spans="1:14" ht="28.5" customHeight="1">
      <c r="A163" s="151" t="str">
        <f t="shared" si="14"/>
        <v>Приобретение краски, кисточек.</v>
      </c>
      <c r="B163" s="151"/>
      <c r="C163" s="151"/>
      <c r="D163" s="151"/>
      <c r="E163" s="151"/>
      <c r="F163" s="152">
        <f t="shared" si="15"/>
        <v>1835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Приобретение краски, кисточек.</v>
      </c>
    </row>
    <row r="164" spans="1:14" ht="28.5" customHeight="1">
      <c r="A164" s="151" t="str">
        <f t="shared" ref="A164:A187" si="18">IF(N164&gt;0,N164,0)</f>
        <v>Монтаж системы видеонаблюдения.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99994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Монтаж системы видеонаблюдения.</v>
      </c>
    </row>
    <row r="165" spans="1:14" ht="28.5" customHeight="1">
      <c r="A165" s="151" t="str">
        <f t="shared" si="18"/>
        <v>Ремонт прибора учета тепловой энергии.</v>
      </c>
      <c r="B165" s="151"/>
      <c r="C165" s="151"/>
      <c r="D165" s="151"/>
      <c r="E165" s="151"/>
      <c r="F165" s="152">
        <f t="shared" si="19"/>
        <v>885</v>
      </c>
      <c r="G165" s="152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54" t="s">
        <v>184</v>
      </c>
      <c r="B190" s="154"/>
      <c r="C190" s="154"/>
      <c r="D190" s="154"/>
      <c r="E190" s="27">
        <f>SUM(F158:G187)</f>
        <v>134023</v>
      </c>
    </row>
    <row r="191" spans="1:14" ht="51.75" customHeight="1">
      <c r="A191" s="154" t="s">
        <v>183</v>
      </c>
      <c r="B191" s="154"/>
      <c r="C191" s="154"/>
      <c r="D191" s="154"/>
      <c r="E191" s="27">
        <f>E190+E154-E155</f>
        <v>1444.3899999999994</v>
      </c>
    </row>
    <row r="192" spans="1:14">
      <c r="A192" s="105" t="s">
        <v>173</v>
      </c>
    </row>
    <row r="193" spans="1:10" ht="62.25" customHeight="1">
      <c r="A193" s="179" t="s">
        <v>182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74</v>
      </c>
    </row>
    <row r="195" spans="1:10" ht="18.75" customHeight="1">
      <c r="A195" s="178" t="str">
        <f>ПТО!F13</f>
        <v xml:space="preserve">  -  техническое обслуживание охранной сигнализации</v>
      </c>
      <c r="B195" s="178"/>
      <c r="C195" s="178"/>
      <c r="D195" s="178"/>
      <c r="E195" s="178"/>
      <c r="F195" s="178"/>
      <c r="G195" s="178"/>
      <c r="H195" s="49">
        <f>ПТО!G13</f>
        <v>5400</v>
      </c>
      <c r="I195" s="50" t="s">
        <v>74</v>
      </c>
    </row>
    <row r="196" spans="1:10" ht="35.25" customHeight="1">
      <c r="A196" s="178" t="str">
        <f>ПТО!F14</f>
        <v xml:space="preserve">  -  работы по выбору (решению) общего собрания или совета дома</v>
      </c>
      <c r="B196" s="178"/>
      <c r="C196" s="178"/>
      <c r="D196" s="178"/>
      <c r="E196" s="178"/>
      <c r="F196" s="178"/>
      <c r="G196" s="178"/>
      <c r="H196" s="49">
        <f>ПТО!G14</f>
        <v>68000</v>
      </c>
      <c r="I196" s="50" t="s">
        <v>74</v>
      </c>
    </row>
    <row r="197" spans="1:10" ht="18.75" hidden="1" customHeight="1">
      <c r="A197" s="178">
        <f>ПТО!F15</f>
        <v>0</v>
      </c>
      <c r="B197" s="178"/>
      <c r="C197" s="178"/>
      <c r="D197" s="178"/>
      <c r="E197" s="178"/>
      <c r="F197" s="178"/>
      <c r="G197" s="178"/>
      <c r="H197" s="49">
        <f>ПТО!G15</f>
        <v>0</v>
      </c>
      <c r="I197" s="50" t="s">
        <v>74</v>
      </c>
    </row>
    <row r="198" spans="1:10" ht="18.75" hidden="1" customHeight="1">
      <c r="A198" s="178">
        <f>ПТО!F16</f>
        <v>0</v>
      </c>
      <c r="B198" s="178"/>
      <c r="C198" s="178"/>
      <c r="D198" s="178"/>
      <c r="E198" s="178"/>
      <c r="F198" s="178"/>
      <c r="G198" s="178"/>
      <c r="H198" s="49">
        <f>ПТО!G16</f>
        <v>0</v>
      </c>
      <c r="I198" s="52" t="s">
        <v>74</v>
      </c>
    </row>
    <row r="199" spans="1:10" ht="18.75" hidden="1" customHeight="1">
      <c r="A199" s="178">
        <f>ПТО!F17</f>
        <v>0</v>
      </c>
      <c r="B199" s="178"/>
      <c r="C199" s="178"/>
      <c r="D199" s="178"/>
      <c r="E199" s="178"/>
      <c r="F199" s="178"/>
      <c r="G199" s="178"/>
      <c r="H199" s="49">
        <f>ПТО!G17</f>
        <v>0</v>
      </c>
      <c r="I199" s="50" t="s">
        <v>74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49">
        <f>ПТО!G18</f>
        <v>0</v>
      </c>
      <c r="I200" s="50" t="s">
        <v>74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74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74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74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74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74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74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74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74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74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74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74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74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74600</v>
      </c>
      <c r="I214" s="56" t="s">
        <v>76</v>
      </c>
    </row>
  </sheetData>
  <sheetProtection algorithmName="SHA-512" hashValue="Ur4R9Ye07VxN45gfidCTQkrG11poR/ELJZOkIe7jwFU9FpYQjix6OSzdKs/luFdu3j43WGu9h0ETG8j2yX+wIQ==" saltValue="roS8PFRZwUm3+/fnQkhHf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181</v>
      </c>
      <c r="G1" s="102">
        <f>-58460.79</f>
        <v>-58460.79</v>
      </c>
    </row>
    <row r="2" spans="1:12" ht="18.75" customHeight="1">
      <c r="A2" s="122" t="s">
        <v>177</v>
      </c>
      <c r="B2" s="119" t="s">
        <v>175</v>
      </c>
      <c r="C2" s="120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188</v>
      </c>
      <c r="B3" s="124" t="s">
        <v>187</v>
      </c>
      <c r="C3" s="125">
        <v>1</v>
      </c>
      <c r="D3" s="126">
        <v>250</v>
      </c>
      <c r="E3" s="127" t="s">
        <v>189</v>
      </c>
      <c r="F3" s="30"/>
      <c r="G3" s="30"/>
      <c r="L3" s="33" t="str">
        <f t="shared" si="0"/>
        <v>ТР</v>
      </c>
    </row>
    <row r="4" spans="1:12" ht="18.75" customHeight="1">
      <c r="A4" s="128" t="s">
        <v>190</v>
      </c>
      <c r="B4" s="129" t="s">
        <v>187</v>
      </c>
      <c r="C4" s="120">
        <v>1</v>
      </c>
      <c r="D4" s="130">
        <v>7209</v>
      </c>
      <c r="E4" s="131" t="s">
        <v>191</v>
      </c>
      <c r="F4" s="30"/>
      <c r="G4" s="30"/>
      <c r="L4" s="33" t="str">
        <f t="shared" si="0"/>
        <v>ТР</v>
      </c>
    </row>
    <row r="5" spans="1:12" ht="18.75" customHeight="1">
      <c r="A5" s="132" t="s">
        <v>186</v>
      </c>
      <c r="B5" s="133" t="s">
        <v>187</v>
      </c>
      <c r="C5" s="120">
        <v>1</v>
      </c>
      <c r="D5" s="130">
        <v>11600</v>
      </c>
      <c r="E5" s="134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194</v>
      </c>
      <c r="B6" s="135" t="s">
        <v>187</v>
      </c>
      <c r="C6" s="136">
        <v>1</v>
      </c>
      <c r="D6" s="137">
        <v>6850</v>
      </c>
      <c r="E6" s="139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196</v>
      </c>
      <c r="B7" s="141" t="s">
        <v>187</v>
      </c>
      <c r="C7" s="142">
        <v>1</v>
      </c>
      <c r="D7" s="143">
        <v>1835</v>
      </c>
      <c r="E7" s="140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44" t="s">
        <v>193</v>
      </c>
      <c r="B8" s="141" t="s">
        <v>187</v>
      </c>
      <c r="C8" s="142">
        <v>1</v>
      </c>
      <c r="D8" s="143">
        <v>99994</v>
      </c>
      <c r="E8" s="145" t="s">
        <v>198</v>
      </c>
      <c r="F8" s="45"/>
      <c r="G8" s="45"/>
      <c r="K8" s="43"/>
      <c r="L8" s="33" t="str">
        <f t="shared" si="0"/>
        <v>ТР</v>
      </c>
    </row>
    <row r="9" spans="1:12">
      <c r="A9" s="146" t="s">
        <v>199</v>
      </c>
      <c r="B9" s="147" t="s">
        <v>187</v>
      </c>
      <c r="C9" s="148">
        <v>1</v>
      </c>
      <c r="D9" s="149">
        <v>885</v>
      </c>
      <c r="E9" s="150" t="s">
        <v>200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182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178</v>
      </c>
      <c r="G13" s="114">
        <v>5400</v>
      </c>
      <c r="L13" s="33">
        <f t="shared" si="0"/>
        <v>0</v>
      </c>
    </row>
    <row r="14" spans="1:12" ht="31.5">
      <c r="A14" s="30"/>
      <c r="F14" s="113" t="s">
        <v>180</v>
      </c>
      <c r="G14" s="114">
        <v>68000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14143.56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14143.56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201</v>
      </c>
      <c r="B40" s="38">
        <v>67998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67998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29103.119999999999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29103.119999999999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6935.76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6935.76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30599.16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30599.16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/g5TorOS/cQl6MxJYLUrsXUAQ2MJcpKfznhRCQlbL9dodVmdTK+aakeIr7+WTxs56P1cfYYTLvIfXgmfgwf1iw==" saltValue="cYXbOHbcST2PZfCdiDm3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68" sqref="C6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1133.3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143770.93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241141.74999999997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98734.769999999975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74117.819999999992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68289.16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222178.53999999995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222178.53999999995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222178.53999999995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162734.13999999998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104</v>
      </c>
      <c r="B27" s="75" t="s">
        <v>4</v>
      </c>
      <c r="C27" s="86">
        <v>24610.54</v>
      </c>
      <c r="D27" s="81" t="s">
        <v>60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107</v>
      </c>
      <c r="B30" s="75" t="s">
        <v>18</v>
      </c>
      <c r="C30" s="86">
        <v>14530.13</v>
      </c>
      <c r="D30" s="81" t="s">
        <v>66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28576.019999999993</v>
      </c>
      <c r="F37" s="94" t="s">
        <v>166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25066.684210526313</v>
      </c>
      <c r="D38" s="94" t="s">
        <v>164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31398.320000000003</v>
      </c>
      <c r="D39" s="94" t="s">
        <v>165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28576.019999999993</v>
      </c>
      <c r="D41" s="80" t="s">
        <v>59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28576.019999999993</v>
      </c>
      <c r="D42" s="80" t="s">
        <v>59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13294.599999999999</v>
      </c>
      <c r="F45" s="94" t="s">
        <v>166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982.60162601626007</v>
      </c>
      <c r="D46" s="94" t="s">
        <v>167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16031.560000000001</v>
      </c>
      <c r="D47" s="94" t="s">
        <v>165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13294.599999999999</v>
      </c>
      <c r="D49" s="80" t="s">
        <v>59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13294.599999999999</v>
      </c>
      <c r="D50" s="80" t="s">
        <v>59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14356.539999999997</v>
      </c>
      <c r="F53" s="94" t="s">
        <v>166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129</v>
      </c>
      <c r="B54" s="75" t="s">
        <v>37</v>
      </c>
      <c r="C54" s="99">
        <v>930.43033052495127</v>
      </c>
      <c r="D54" s="94" t="s">
        <v>167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18099.250000000004</v>
      </c>
      <c r="D55" s="94" t="s">
        <v>165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14356.539999999997</v>
      </c>
      <c r="D57" s="80" t="s">
        <v>59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14356.539999999997</v>
      </c>
      <c r="D58" s="80" t="s">
        <v>59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9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9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9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2021-03-26T07:25:17Z</dcterms:modified>
</cp:coreProperties>
</file>