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6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2" i="1"/>
  <c r="G110" i="1"/>
  <c r="D110" i="1"/>
  <c r="J109" i="1"/>
  <c r="J104" i="1"/>
  <c r="J103" i="1"/>
  <c r="A107" i="1"/>
  <c r="A103" i="1"/>
  <c r="G102" i="1"/>
  <c r="A102" i="1"/>
  <c r="J101" i="1"/>
  <c r="J96" i="1"/>
  <c r="J95" i="1"/>
  <c r="A95" i="1"/>
  <c r="G94" i="1"/>
  <c r="K94" i="1"/>
  <c r="F134" i="1" l="1"/>
  <c r="A94" i="1"/>
  <c r="A122" i="1"/>
  <c r="A141" i="1"/>
  <c r="A99" i="1"/>
  <c r="A118" i="1"/>
  <c r="A123" i="1"/>
  <c r="A137" i="1"/>
  <c r="A114" i="1"/>
  <c r="A110" i="1"/>
  <c r="A111" i="1"/>
  <c r="A115" i="1"/>
  <c r="F110" i="1"/>
  <c r="A113" i="1"/>
  <c r="D94" i="1"/>
  <c r="A100" i="1"/>
  <c r="A101" i="1"/>
  <c r="A96" i="1"/>
  <c r="F94" i="1"/>
  <c r="A97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<sst xmlns="http://schemas.openxmlformats.org/spreadsheetml/2006/main" count="555" uniqueCount="204">
  <si>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</si>
  <si>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</si>
  <si>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</si>
  <si>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</si>
  <si>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</si>
  <si>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</si>
  <si>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</si>
  <si>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</si>
  <si>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</si>
  <si>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</si>
  <si>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</si>
  <si>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</si>
  <si>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</si>
  <si>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</si>
  <si>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</si>
  <si>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</si>
  <si>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</si>
  <si>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</si>
  <si>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</si>
  <si>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</si>
  <si>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</si>
  <si>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</si>
  <si>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</si>
  <si>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</si>
  <si>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</si>
  <si>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</si>
  <si>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</si>
  <si>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</si>
  <si>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</si>
  <si>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</si>
  <si>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</si>
  <si>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</si>
  <si>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</si>
  <si>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</si>
  <si>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</si>
  <si>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</si>
  <si>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</si>
  <si>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</si>
  <si>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</si>
  <si>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</si>
  <si>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</si>
  <si>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</si>
  <si>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</si>
  <si>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</si>
  <si>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</si>
  <si>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</si>
  <si>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</si>
  <si>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</si>
  <si>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</si>
  <si>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</si>
  <si>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</si>
  <si>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</si>
  <si>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</si>
  <si>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</si>
  <si>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</si>
  <si>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</si>
  <si>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</si>
  <si>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</si>
  <si>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</si>
  <si>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</si>
  <si>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</si>
  <si>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</si>
  <si>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</si>
  <si>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</si>
  <si>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</si>
  <si>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</si>
  <si>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</si>
  <si>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</si>
  <si>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</si>
  <si>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</si>
  <si>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</si>
  <si>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</si>
  <si>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</si>
  <si>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</si>
  <si>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</si>
  <si>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</si>
  <si>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</si>
  <si>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</si>
  <si>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</si>
  <si>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</si>
  <si>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</si>
  <si>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</si>
  <si>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</si>
  <si>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</si>
  <si>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</si>
  <si>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</si>
  <si>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</si>
  <si>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</si>
  <si>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</si>
  <si>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</si>
  <si>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</si>
  <si>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</si>
  <si>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</si>
  <si>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</si>
  <si>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</si>
  <si>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</si>
  <si>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</si>
  <si>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</si>
  <si>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</si>
  <si>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</si>
  <si>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</si>
  <si>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</si>
  <si>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</si>
  <si>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</si>
  <si>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</si>
  <si>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</si>
  <si>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</si>
  <si>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</si>
  <si>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</si>
  <si>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</si>
  <si>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</si>
  <si>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</si>
  <si>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</si>
  <si>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</si>
  <si>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</si>
  <si>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</si>
  <si>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</si>
  <si>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</si>
  <si>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</si>
  <si>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</si>
  <si>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</si>
  <si>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</si>
  <si>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</si>
  <si>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</si>
  <si>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</si>
  <si>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</si>
  <si>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</si>
  <si>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</si>
  <si>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</si>
  <si>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</si>
  <si>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</si>
  <si>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</si>
  <si>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</si>
  <si>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</si>
  <si>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</si>
  <si>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</si>
  <si>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</si>
  <si>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</si>
  <si>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</si>
  <si>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</si>
  <si>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</si>
  <si>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</si>
  <si>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</si>
  <si>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</si>
  <si>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</si>
  <si>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</si>
  <si>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</si>
  <si>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</si>
  <si>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</si>
  <si>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</si>
  <si>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</si>
  <si>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</si>
  <si>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</si>
  <si>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</si>
  <si>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</si>
  <si>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</si>
  <si>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</si>
  <si>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</si>
  <si>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</si>
  <si>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</si>
  <si>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</si>
  <si>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</si>
  <si>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</si>
  <si>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</si>
  <si>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</si>
  <si>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</si>
  <si>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</si>
  <si>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</si>
  <si>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</si>
  <si>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</si>
  <si>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</si>
  <si>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</si>
  <si>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</si>
  <si>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</si>
  <si>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</si>
  <si>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</si>
  <si>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</si>
  <si>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</si>
  <si>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</si>
  <si>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Александра Невского, 99/5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</si>
  <si>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</si>
  <si>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</si>
  <si>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</si>
  <si>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</si>
  <si>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</si>
  <si>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Александра Невского, 99/5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</si>
  <si>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</si>
  <si>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</si>
  <si>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</si>
  <si>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</si>
  <si>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</si>
  <si>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Механизированная уборка и вывоз снега с придомовой территории (январь).</t>
  </si>
  <si>
    <t xml:space="preserve">Механизированная уборка и вывоз снега с придомовой территории (март). </t>
  </si>
  <si>
    <t>Приобретение и установка таблички по пожарной безопасности.</t>
  </si>
  <si>
    <t>Замена шаровых кранов и поворотного дискового затвора.</t>
  </si>
  <si>
    <t>Ремонт подъезда (1 этаж, укладка керамогранита на пол и стены).</t>
  </si>
  <si>
    <t>АВР 2/20 от 06.03.2020, счет №10 от 06.03.2020</t>
  </si>
  <si>
    <t>АВР 3/20 от 20.06.2020, счет №113 08.06.2020</t>
  </si>
  <si>
    <t>АВР 4/20 от 12.03.2020, счет от 12.03.2020</t>
  </si>
  <si>
    <t>Ремонт прибора учета тепловой энергии.</t>
  </si>
  <si>
    <t>АВР 6/20 от 08.10.2020, Счет №263 от 08.10.2020, 327 от 27.11.2020</t>
  </si>
  <si>
    <t>АВР 5/20 от 30.10.2020, Решение, счет №18 от 12.08.2020</t>
  </si>
  <si>
    <t>АВР 1/20 от 09.01.2020, счет №77 от 30.12.2019</t>
  </si>
  <si>
    <t xml:space="preserve">  -  замена кранов шаровых на стояках отопления ГВС,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</si>
</sst>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7" fillId="0" borderId="0"/>
  </cellStyleXfs>
  <cellXfs count="177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3" fillId="0" borderId="0" xfId="6" applyFont="1" applyFill="1" applyBorder="1" applyAlignment="1"/>
    <xf numFmtId="0" fontId="7" fillId="0" borderId="0" xfId="6" applyFont="1" applyFill="1" applyBorder="1" applyAlignment="1">
      <alignment horizontal="center"/>
    </xf>
    <xf numFmtId="0" fontId="7" fillId="0" borderId="0" xfId="6" applyFill="1" applyBorder="1" applyAlignment="1">
      <alignment horizontal="center"/>
    </xf>
    <xf numFmtId="4" fontId="23" fillId="0" borderId="0" xfId="6" applyNumberFormat="1" applyFont="1" applyFill="1" applyBorder="1" applyAlignment="1"/>
    <xf numFmtId="0" fontId="8" fillId="6" borderId="0" xfId="5" applyFill="1" applyBorder="1" applyAlignment="1"/>
    <xf numFmtId="0" fontId="8" fillId="6" borderId="0" xfId="5" applyFill="1" applyBorder="1" applyAlignment="1">
      <alignment horizontal="center"/>
    </xf>
    <xf numFmtId="4" fontId="8" fillId="6" borderId="0" xfId="5" applyNumberFormat="1" applyFill="1" applyBorder="1" applyAlignment="1"/>
    <xf numFmtId="0" fontId="0" fillId="6" borderId="0" xfId="0" applyFill="1" applyBorder="1"/>
    <xf numFmtId="0" fontId="23" fillId="6" borderId="0" xfId="5" applyFont="1" applyFill="1" applyBorder="1" applyAlignment="1"/>
    <xf numFmtId="0" fontId="23" fillId="6" borderId="0" xfId="5" applyFont="1" applyFill="1" applyBorder="1" applyAlignment="1">
      <alignment horizontal="center"/>
    </xf>
    <xf numFmtId="0" fontId="23" fillId="6" borderId="0" xfId="5" applyNumberFormat="1" applyFont="1" applyFill="1" applyBorder="1" applyAlignment="1">
      <alignment horizontal="center"/>
    </xf>
    <xf numFmtId="4" fontId="23" fillId="6" borderId="0" xfId="5" applyNumberFormat="1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3" t="s">
        <v>179</v>
      </c>
      <c r="B2" s="163"/>
      <c r="C2" s="163"/>
      <c r="D2" s="163"/>
      <c r="E2" s="163"/>
      <c r="F2" s="163"/>
      <c r="G2" s="163"/>
      <c r="H2" s="163"/>
      <c r="I2" s="163"/>
      <c r="J2" s="16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0"/>
      <c r="L8" s="164"/>
      <c r="M8" s="110"/>
      <c r="N8" s="110"/>
      <c r="O8" s="70" t="s">
        <v>84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0"/>
      <c r="L9" s="164"/>
      <c r="M9" s="110"/>
      <c r="N9" s="110"/>
      <c r="O9" s="70" t="s">
        <v>85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109976.97600000002</v>
      </c>
      <c r="K10" s="110"/>
      <c r="L10" s="164"/>
      <c r="M10" s="110"/>
      <c r="N10" s="110"/>
      <c r="O10" s="70" t="s">
        <v>86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543859.71200000006</v>
      </c>
      <c r="K11" s="110"/>
      <c r="L11" s="164"/>
      <c r="M11" s="110"/>
      <c r="N11" s="110"/>
      <c r="O11" s="70" t="s">
        <v>87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417591.80000000005</v>
      </c>
      <c r="K12" s="110"/>
      <c r="L12" s="164"/>
      <c r="M12" s="110"/>
      <c r="N12" s="110"/>
      <c r="O12" s="70" t="s">
        <v>88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126267.91200000001</v>
      </c>
      <c r="K13" s="110"/>
      <c r="L13" s="164"/>
      <c r="M13" s="110"/>
      <c r="N13" s="110"/>
      <c r="O13" s="70" t="s">
        <v>89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0"/>
      <c r="L14" s="164"/>
      <c r="M14" s="110"/>
      <c r="N14" s="110"/>
      <c r="O14" s="70" t="s">
        <v>90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478765.32999999996</v>
      </c>
      <c r="K15" s="110"/>
      <c r="L15" s="164"/>
      <c r="M15" s="110"/>
      <c r="N15" s="110"/>
      <c r="O15" s="70" t="s">
        <v>91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478765.32999999996</v>
      </c>
      <c r="K16" s="110"/>
      <c r="L16" s="164"/>
      <c r="M16" s="110"/>
      <c r="N16" s="110"/>
      <c r="O16" s="70" t="s">
        <v>92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0"/>
      <c r="L17" s="164"/>
      <c r="M17" s="110"/>
      <c r="N17" s="110"/>
      <c r="O17" s="70" t="s">
        <v>93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0"/>
      <c r="L18" s="164"/>
      <c r="M18" s="110"/>
      <c r="N18" s="110"/>
      <c r="O18" s="70" t="s">
        <v>94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0"/>
      <c r="L19" s="164"/>
      <c r="M19" s="110"/>
      <c r="N19" s="110"/>
      <c r="O19" s="70" t="s">
        <v>95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0"/>
      <c r="L20" s="164"/>
      <c r="M20" s="110"/>
      <c r="N20" s="110"/>
      <c r="O20" s="70" t="s">
        <v>96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478765.32999999996</v>
      </c>
      <c r="K21" s="110"/>
      <c r="L21" s="164"/>
      <c r="M21" s="110"/>
      <c r="N21" s="110"/>
      <c r="O21" s="70" t="s">
        <v>97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0"/>
      <c r="L22" s="164"/>
      <c r="M22" s="110"/>
      <c r="N22" s="110"/>
      <c r="O22" s="70" t="s">
        <v>98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0"/>
      <c r="L23" s="164"/>
      <c r="M23" s="110"/>
      <c r="N23" s="110"/>
      <c r="O23" s="70" t="s">
        <v>99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175071.35800000012</v>
      </c>
      <c r="K24" s="110"/>
      <c r="L24" s="164"/>
      <c r="M24" s="110"/>
      <c r="N24" s="110"/>
      <c r="O24" s="70" t="s">
        <v>100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0"/>
      <c r="L27" s="16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99994.92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0"/>
      <c r="L28" s="16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Работы по содержанию лифта (лифтов)</v>
      </c>
      <c r="B29" s="148"/>
      <c r="C29" s="148"/>
      <c r="D29" s="148"/>
      <c r="E29" s="148"/>
      <c r="F29" s="153">
        <f>VLOOKUP(A29,ПТО!$A$39:$D$53,2,FALSE)</f>
        <v>67815.72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0"/>
      <c r="L29" s="165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45210.48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0"/>
      <c r="L30" s="16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31913.279999999999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0"/>
      <c r="L31" s="16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0"/>
      <c r="L32" s="16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9308.0400000000009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0"/>
      <c r="L33" s="16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46806.12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0"/>
      <c r="L34" s="16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8"/>
      <c r="C35" s="148"/>
      <c r="D35" s="148"/>
      <c r="E35" s="148"/>
      <c r="F35" s="153">
        <f>VLOOKUP(A35,ПТО!$A$39:$D$53,2,FALSE)</f>
        <v>106111.67999999999</v>
      </c>
      <c r="G35" s="153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0"/>
      <c r="L35" s="165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0"/>
      <c r="L36" s="165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0"/>
      <c r="L37" s="165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0"/>
      <c r="L38" s="165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0"/>
      <c r="L39" s="165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0"/>
      <c r="L40" s="165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0"/>
      <c r="L41" s="165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0"/>
      <c r="L42" s="165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53">
        <f>VLOOKUP(A43,ПТО!$A$2:$D$31,4,FALSE)</f>
        <v>8100</v>
      </c>
      <c r="G43" s="153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10"/>
      <c r="L43" s="165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8" t="str">
        <f>ПТО!A3</f>
        <v>Техническое обслуживание системы видеонаблюдения.</v>
      </c>
      <c r="B44" s="148"/>
      <c r="C44" s="148"/>
      <c r="D44" s="148"/>
      <c r="E44" s="148"/>
      <c r="F44" s="153">
        <f>VLOOKUP(A44,ПТО!$A$2:$D$31,4,FALSE)</f>
        <v>5240</v>
      </c>
      <c r="G44" s="153"/>
      <c r="H44" s="25" t="str">
        <f>VLOOKUP(A44,ПТО!$A$2:$D$31,2,FALSE)</f>
        <v>ежемесячно</v>
      </c>
      <c r="I44" s="149">
        <f>VLOOKUP(A44,ПТО!$A$2:$D$31,3,FALSE)</f>
        <v>12</v>
      </c>
      <c r="J44" s="149"/>
      <c r="K44" s="110"/>
      <c r="L44" s="165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8" t="str">
        <f>ПТО!A4</f>
        <v>Механизированная уборка и вывоз снега с придомовой территории (январь).</v>
      </c>
      <c r="B45" s="148"/>
      <c r="C45" s="148"/>
      <c r="D45" s="148"/>
      <c r="E45" s="148"/>
      <c r="F45" s="153">
        <f>VLOOKUP(A45,ПТО!$A$2:$D$31,4,FALSE)</f>
        <v>5680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0"/>
      <c r="L45" s="165"/>
      <c r="M45" s="117"/>
      <c r="N45" s="110"/>
      <c r="O45" s="23" t="str">
        <f t="shared" si="1"/>
        <v>Механизированная уборка и вывоз снега с придомовой территории (январь).</v>
      </c>
      <c r="R45" s="22" t="s">
        <v>72</v>
      </c>
    </row>
    <row r="46" spans="1:18" ht="51" customHeight="1" outlineLevel="1">
      <c r="A46" s="148" t="str">
        <f>ПТО!A5</f>
        <v xml:space="preserve">Механизированная уборка и вывоз снега с придомовой территории (март). </v>
      </c>
      <c r="B46" s="148"/>
      <c r="C46" s="148"/>
      <c r="D46" s="148"/>
      <c r="E46" s="148"/>
      <c r="F46" s="153">
        <f>VLOOKUP(A46,ПТО!$A$2:$D$31,4,FALSE)</f>
        <v>3808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0"/>
      <c r="L46" s="165"/>
      <c r="M46" s="117"/>
      <c r="N46" s="110"/>
      <c r="O46" s="23" t="str">
        <f t="shared" si="1"/>
        <v xml:space="preserve">Механизированная уборка и вывоз снега с придомовой территории (март). </v>
      </c>
      <c r="R46" s="22" t="s">
        <v>72</v>
      </c>
    </row>
    <row r="47" spans="1:18" ht="51" customHeight="1" outlineLevel="1">
      <c r="A47" s="148" t="str">
        <f>ПТО!A6</f>
        <v>Замена шаровых кранов и поворотного дискового затвора.</v>
      </c>
      <c r="B47" s="148"/>
      <c r="C47" s="148"/>
      <c r="D47" s="148"/>
      <c r="E47" s="148"/>
      <c r="F47" s="153">
        <f>VLOOKUP(A47,ПТО!$A$2:$D$31,4,FALSE)</f>
        <v>3116.2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0"/>
      <c r="L47" s="165"/>
      <c r="M47" s="117"/>
      <c r="N47" s="110"/>
      <c r="O47" s="23" t="str">
        <f t="shared" si="1"/>
        <v>Замена шаровых кранов и поворотного дискового затвора.</v>
      </c>
      <c r="R47" s="22" t="s">
        <v>72</v>
      </c>
    </row>
    <row r="48" spans="1:18" ht="51" customHeight="1" outlineLevel="1">
      <c r="A48" s="148" t="str">
        <f>ПТО!A7</f>
        <v>Приобретение и установка таблички по пожарной безопасности.</v>
      </c>
      <c r="B48" s="148"/>
      <c r="C48" s="148"/>
      <c r="D48" s="148"/>
      <c r="E48" s="148"/>
      <c r="F48" s="153">
        <f>VLOOKUP(A48,ПТО!$A$2:$D$31,4,FALSE)</f>
        <v>250</v>
      </c>
      <c r="G48" s="153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10"/>
      <c r="L48" s="165"/>
      <c r="M48" s="117"/>
      <c r="N48" s="110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48" t="str">
        <f>ПТО!A8</f>
        <v>Ремонт подъезда (1 этаж, укладка керамогранита на пол и стены).</v>
      </c>
      <c r="B49" s="148"/>
      <c r="C49" s="148"/>
      <c r="D49" s="148"/>
      <c r="E49" s="148"/>
      <c r="F49" s="153">
        <f>VLOOKUP(A49,ПТО!$A$2:$D$31,4,FALSE)</f>
        <v>289417.05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10"/>
      <c r="L49" s="165"/>
      <c r="M49" s="117"/>
      <c r="N49" s="110"/>
      <c r="O49" s="23" t="str">
        <f t="shared" si="1"/>
        <v>Ремонт подъезда (1 этаж, укладка керамогранита на пол и стены).</v>
      </c>
      <c r="R49" s="22" t="s">
        <v>72</v>
      </c>
    </row>
    <row r="50" spans="1:18" ht="51" customHeight="1" outlineLevel="1">
      <c r="A50" s="148" t="str">
        <f>ПТО!A9</f>
        <v>Ремонт прибора учета тепловой энергии.</v>
      </c>
      <c r="B50" s="148"/>
      <c r="C50" s="148"/>
      <c r="D50" s="148"/>
      <c r="E50" s="148"/>
      <c r="F50" s="153">
        <f>VLOOKUP(A50,ПТО!$A$2:$D$31,4,FALSE)</f>
        <v>3023.4</v>
      </c>
      <c r="G50" s="153"/>
      <c r="H50" s="25" t="str">
        <f>VLOOKUP(A50,ПТО!$A$2:$D$31,2,FALSE)</f>
        <v>разово</v>
      </c>
      <c r="I50" s="149">
        <f>VLOOKUP(A50,ПТО!$A$2:$D$31,3,FALSE)</f>
        <v>1</v>
      </c>
      <c r="J50" s="149"/>
      <c r="K50" s="110"/>
      <c r="L50" s="165"/>
      <c r="M50" s="117"/>
      <c r="N50" s="110"/>
      <c r="O50" s="23" t="str">
        <f t="shared" si="1"/>
        <v>Ремонт прибора учета тепловой энергии.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0"/>
      <c r="L51" s="165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0"/>
      <c r="L52" s="165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0"/>
      <c r="L53" s="165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0"/>
      <c r="L54" s="165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0"/>
      <c r="L55" s="165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0"/>
      <c r="L56" s="165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0"/>
      <c r="L57" s="165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0"/>
      <c r="L58" s="165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0"/>
      <c r="L59" s="165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0"/>
      <c r="L60" s="165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0"/>
      <c r="L61" s="165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0"/>
      <c r="L62" s="165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0"/>
      <c r="L63" s="165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0"/>
      <c r="L64" s="165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0"/>
      <c r="L65" s="165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0"/>
      <c r="L66" s="165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0"/>
      <c r="L67" s="165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0"/>
      <c r="L68" s="165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0"/>
      <c r="L69" s="165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0"/>
      <c r="L70" s="165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7"/>
      <c r="L71" s="165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0"/>
      <c r="L72" s="165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176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0"/>
      <c r="L75" s="168"/>
      <c r="M75" s="110"/>
      <c r="N75" s="110"/>
      <c r="O75" s="70" t="s">
        <v>101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0"/>
      <c r="L76" s="168"/>
      <c r="M76" s="110"/>
      <c r="N76" s="110"/>
      <c r="O76" s="70" t="s">
        <v>102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0"/>
      <c r="L77" s="168"/>
      <c r="M77" s="110"/>
      <c r="N77" s="110"/>
      <c r="O77" s="70" t="s">
        <v>103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10"/>
      <c r="L78" s="168"/>
      <c r="M78" s="110"/>
      <c r="N78" s="110"/>
      <c r="O78" s="70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7">
        <f t="shared" ref="J81:J90" si="2">VLOOKUP(O81,АО,3,FALSE)</f>
        <v>0</v>
      </c>
      <c r="K81" s="110"/>
      <c r="L81" s="154"/>
      <c r="M81" s="110"/>
      <c r="N81" s="110"/>
      <c r="O81" s="70" t="s">
        <v>105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7">
        <f t="shared" si="2"/>
        <v>0</v>
      </c>
      <c r="K82" s="110"/>
      <c r="L82" s="154"/>
      <c r="M82" s="110"/>
      <c r="N82" s="110"/>
      <c r="O82" s="70" t="s">
        <v>106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49863.9</v>
      </c>
      <c r="K83" s="110"/>
      <c r="L83" s="154"/>
      <c r="M83" s="110"/>
      <c r="N83" s="110"/>
      <c r="O83" s="70" t="s">
        <v>107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10"/>
      <c r="L84" s="154"/>
      <c r="M84" s="110"/>
      <c r="N84" s="110"/>
      <c r="O84" s="70" t="s">
        <v>108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10"/>
      <c r="L85" s="154"/>
      <c r="M85" s="110"/>
      <c r="N85" s="110"/>
      <c r="O85" s="70" t="s">
        <v>109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118058.29</v>
      </c>
      <c r="K86" s="110"/>
      <c r="L86" s="154"/>
      <c r="M86" s="110"/>
      <c r="N86" s="110"/>
      <c r="O86" s="70" t="s">
        <v>110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0"/>
      <c r="L87" s="154"/>
      <c r="M87" s="110"/>
      <c r="N87" s="110"/>
      <c r="O87" s="70" t="s">
        <v>111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0"/>
      <c r="L88" s="154"/>
      <c r="M88" s="110"/>
      <c r="N88" s="110"/>
      <c r="O88" s="70" t="s">
        <v>112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0"/>
      <c r="L89" s="154"/>
      <c r="M89" s="110"/>
      <c r="N89" s="110"/>
      <c r="O89" s="70" t="s">
        <v>113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10"/>
      <c r="L90" s="154"/>
      <c r="M90" s="110"/>
      <c r="N90" s="110"/>
      <c r="O90" s="70" t="s">
        <v>114</v>
      </c>
    </row>
    <row r="91" spans="1:15">
      <c r="A91" s="105" t="s">
        <v>176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0"/>
      <c r="L93" s="110"/>
      <c r="M93" s="110"/>
      <c r="N93" s="110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152472.93999999994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133748.19298245609</v>
      </c>
      <c r="L95" s="155"/>
      <c r="O95" s="1" t="s">
        <v>115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126519.39000000003</v>
      </c>
      <c r="L96" s="155"/>
      <c r="O96" s="1" t="s">
        <v>116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25953.549999999916</v>
      </c>
      <c r="L97" s="155"/>
      <c r="O97" s="1" t="s">
        <v>117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152472.93999999994</v>
      </c>
      <c r="L98" s="155"/>
      <c r="O98" s="1" t="s">
        <v>118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152472.93999999994</v>
      </c>
      <c r="L99" s="155"/>
      <c r="O99" s="1" t="s">
        <v>119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120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121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51319.87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3793.0428677014047</v>
      </c>
      <c r="L103" s="155"/>
      <c r="O103" s="1" t="s">
        <v>124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40916.299999999996</v>
      </c>
      <c r="L104" s="155"/>
      <c r="O104" s="1" t="s">
        <v>125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10403.570000000007</v>
      </c>
      <c r="L105" s="155"/>
      <c r="O105" s="1" t="s">
        <v>126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51319.87</v>
      </c>
      <c r="L106" s="155"/>
      <c r="O106" s="1" t="s">
        <v>127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51319.87</v>
      </c>
      <c r="L107" s="155"/>
      <c r="O107" s="1" t="s">
        <v>128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129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130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102515.35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6643.8982501620221</v>
      </c>
      <c r="L111" s="155"/>
      <c r="O111" s="1" t="s">
        <v>132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83182.069999999992</v>
      </c>
      <c r="L112" s="155"/>
      <c r="O112" s="1" t="s">
        <v>133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19333.280000000013</v>
      </c>
      <c r="L113" s="155"/>
      <c r="O113" s="1" t="s">
        <v>134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102515.35</v>
      </c>
      <c r="L114" s="155"/>
      <c r="O114" s="1" t="s">
        <v>135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102515.35</v>
      </c>
      <c r="L115" s="155"/>
      <c r="O115" s="1" t="s">
        <v>136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137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138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2">
        <f>VLOOKUP("тко",АО,5,FALSE)</f>
        <v>97668.299999999974</v>
      </c>
      <c r="H118" s="151"/>
      <c r="I118" s="151"/>
      <c r="J118" s="151"/>
      <c r="L118" s="48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172.28184367889079</v>
      </c>
      <c r="L119" s="48"/>
      <c r="O119" s="1" t="s">
        <v>140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85164.31</v>
      </c>
      <c r="L120" s="48"/>
      <c r="O120" s="1" t="s">
        <v>141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12503.989999999976</v>
      </c>
      <c r="L121" s="48"/>
      <c r="O121" s="1" t="s">
        <v>142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97668.299999999974</v>
      </c>
      <c r="L122" s="48"/>
      <c r="O122" s="1" t="s">
        <v>143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97668.299999999974</v>
      </c>
      <c r="L123" s="48"/>
      <c r="O123" s="1" t="s">
        <v>144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2">
        <f>VLOOKUP("гвс",АО,5,FALSE)</f>
        <v>0</v>
      </c>
      <c r="H126" s="151"/>
      <c r="I126" s="151"/>
      <c r="J126" s="151"/>
      <c r="L126" s="48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172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6" t="s">
        <v>175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0</v>
      </c>
      <c r="O146" t="s">
        <v>174</v>
      </c>
    </row>
    <row r="149" spans="1:15" ht="52.5" customHeight="1">
      <c r="A149" s="171" t="s">
        <v>185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3" t="s">
        <v>190</v>
      </c>
      <c r="B154" s="173"/>
      <c r="C154" s="173"/>
      <c r="D154" s="173"/>
      <c r="E154" s="27">
        <f>ПТО!G1</f>
        <v>-97576.91</v>
      </c>
    </row>
    <row r="155" spans="1:15" ht="34.5" customHeight="1">
      <c r="A155" s="172" t="s">
        <v>189</v>
      </c>
      <c r="B155" s="172"/>
      <c r="C155" s="172"/>
      <c r="D155" s="172"/>
      <c r="E155" s="28">
        <f>J13</f>
        <v>126267.91200000001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8100</v>
      </c>
      <c r="G158" s="153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Техническое обслуживание системы видеонаблюдения.</v>
      </c>
      <c r="B159" s="148"/>
      <c r="C159" s="148"/>
      <c r="D159" s="148"/>
      <c r="E159" s="148"/>
      <c r="F159" s="153">
        <f t="shared" si="15"/>
        <v>5240</v>
      </c>
      <c r="G159" s="153"/>
      <c r="H159" s="24" t="str">
        <f t="shared" si="16"/>
        <v>ежемесячно</v>
      </c>
      <c r="I159" s="149">
        <f t="shared" si="17"/>
        <v>12</v>
      </c>
      <c r="J159" s="149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8" t="str">
        <f t="shared" si="14"/>
        <v>Механизированная уборка и вывоз снега с придомовой территории (январь).</v>
      </c>
      <c r="B160" s="148"/>
      <c r="C160" s="148"/>
      <c r="D160" s="148"/>
      <c r="E160" s="148"/>
      <c r="F160" s="153">
        <f t="shared" si="15"/>
        <v>5680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Механизированная уборка и вывоз снега с придомовой территории (январь).</v>
      </c>
    </row>
    <row r="161" spans="1:14" ht="28.5" customHeight="1">
      <c r="A161" s="148" t="str">
        <f>IF(N161&gt;0,N161,0)</f>
        <v xml:space="preserve">Механизированная уборка и вывоз снега с придомовой территории (март). </v>
      </c>
      <c r="B161" s="148"/>
      <c r="C161" s="148"/>
      <c r="D161" s="148"/>
      <c r="E161" s="148"/>
      <c r="F161" s="153">
        <f t="shared" si="15"/>
        <v>3808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 xml:space="preserve">Механизированная уборка и вывоз снега с придомовой территории (март). </v>
      </c>
    </row>
    <row r="162" spans="1:14" ht="28.5" customHeight="1">
      <c r="A162" s="148" t="str">
        <f t="shared" si="14"/>
        <v>Замена шаровых кранов и поворотного дискового затвора.</v>
      </c>
      <c r="B162" s="148"/>
      <c r="C162" s="148"/>
      <c r="D162" s="148"/>
      <c r="E162" s="148"/>
      <c r="F162" s="153">
        <f t="shared" si="15"/>
        <v>3116.2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Замена шаровых кранов и поворотного дискового затвора.</v>
      </c>
    </row>
    <row r="163" spans="1:14" ht="28.5" customHeight="1">
      <c r="A163" s="148" t="str">
        <f t="shared" si="14"/>
        <v>Приобретение и установка таблички по пожарной безопасности.</v>
      </c>
      <c r="B163" s="148"/>
      <c r="C163" s="148"/>
      <c r="D163" s="148"/>
      <c r="E163" s="148"/>
      <c r="F163" s="153">
        <f t="shared" si="15"/>
        <v>250</v>
      </c>
      <c r="G163" s="153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48" t="str">
        <f t="shared" ref="A164:A187" si="18">IF(N164&gt;0,N164,0)</f>
        <v>Ремонт подъезда (1 этаж, укладка керамогранита на пол и стены).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289417.05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72</v>
      </c>
      <c r="N164" s="1" t="str">
        <v>Ремонт подъезда (1 этаж, укладка керамогранита на пол и стены).</v>
      </c>
    </row>
    <row r="165" spans="1:14" ht="28.5" customHeight="1">
      <c r="A165" s="148" t="str">
        <f t="shared" si="18"/>
        <v>Ремонт прибора учета тепловой энергии.</v>
      </c>
      <c r="B165" s="148"/>
      <c r="C165" s="148"/>
      <c r="D165" s="148"/>
      <c r="E165" s="148"/>
      <c r="F165" s="153">
        <f t="shared" si="19"/>
        <v>3023.4</v>
      </c>
      <c r="G165" s="153"/>
      <c r="H165" s="29" t="str">
        <f t="shared" si="16"/>
        <v>разово</v>
      </c>
      <c r="I165" s="149">
        <f t="shared" si="20"/>
        <v>1</v>
      </c>
      <c r="J165" s="149"/>
      <c r="M165" s="22" t="s">
        <v>72</v>
      </c>
      <c r="N165" s="1" t="str">
        <v>Ремонт прибора учета тепловой энергии.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5" t="s">
        <v>176</v>
      </c>
    </row>
    <row r="189" spans="1:14" ht="29.25" customHeight="1">
      <c r="A189" s="105" t="s">
        <v>176</v>
      </c>
    </row>
    <row r="190" spans="1:14" ht="36.75" customHeight="1">
      <c r="A190" s="173" t="s">
        <v>188</v>
      </c>
      <c r="B190" s="173"/>
      <c r="C190" s="173"/>
      <c r="D190" s="173"/>
      <c r="E190" s="27">
        <f>SUM(F158:G187)</f>
        <v>318634.65000000002</v>
      </c>
    </row>
    <row r="191" spans="1:14" ht="51.75" customHeight="1">
      <c r="A191" s="173" t="s">
        <v>187</v>
      </c>
      <c r="B191" s="173"/>
      <c r="C191" s="173"/>
      <c r="D191" s="173"/>
      <c r="E191" s="27">
        <f>E190+E154-E155</f>
        <v>94789.828000000009</v>
      </c>
    </row>
    <row r="192" spans="1:14">
      <c r="A192" s="105" t="s">
        <v>176</v>
      </c>
    </row>
    <row r="193" spans="1:10" ht="62.25" customHeight="1">
      <c r="A193" s="147" t="s">
        <v>186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49">
        <f>ПТО!G12</f>
        <v>1200</v>
      </c>
      <c r="I194" s="50" t="s">
        <v>75</v>
      </c>
    </row>
    <row r="195" spans="1:10" ht="18.75" customHeight="1">
      <c r="A195" s="145" t="str">
        <f>ПТО!F13</f>
        <v xml:space="preserve">  -  техническое освидетельствование лифта</v>
      </c>
      <c r="B195" s="145"/>
      <c r="C195" s="145"/>
      <c r="D195" s="145"/>
      <c r="E195" s="145"/>
      <c r="F195" s="145"/>
      <c r="G195" s="145"/>
      <c r="H195" s="49">
        <f>ПТО!G13</f>
        <v>8100</v>
      </c>
      <c r="I195" s="50" t="s">
        <v>75</v>
      </c>
    </row>
    <row r="196" spans="1:10" ht="18.75" customHeight="1">
      <c r="A196" s="145" t="str">
        <f>ПТО!F14</f>
        <v xml:space="preserve">  -  техническое обслуживание системы видеонаблюдения</v>
      </c>
      <c r="B196" s="145"/>
      <c r="C196" s="145"/>
      <c r="D196" s="145"/>
      <c r="E196" s="145"/>
      <c r="F196" s="145"/>
      <c r="G196" s="145"/>
      <c r="H196" s="49">
        <f>ПТО!G14</f>
        <v>5240</v>
      </c>
      <c r="I196" s="50" t="s">
        <v>75</v>
      </c>
    </row>
    <row r="197" spans="1:10" ht="18.75" customHeight="1">
      <c r="A197" s="145" t="str">
        <f>ПТО!F15</f>
        <v xml:space="preserve">  -  замена кранов шаровых на стояках отопления ГВС, ХВС</v>
      </c>
      <c r="B197" s="145"/>
      <c r="C197" s="145"/>
      <c r="D197" s="145"/>
      <c r="E197" s="145"/>
      <c r="F197" s="145"/>
      <c r="G197" s="145"/>
      <c r="H197" s="49">
        <f>ПТО!G15</f>
        <v>40000</v>
      </c>
      <c r="I197" s="50" t="s">
        <v>75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49">
        <f>ПТО!G16</f>
        <v>0</v>
      </c>
      <c r="I198" s="52" t="s">
        <v>75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49">
        <f>ПТО!G17</f>
        <v>0</v>
      </c>
      <c r="I199" s="50" t="s">
        <v>75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49">
        <f>ПТО!G18</f>
        <v>0</v>
      </c>
      <c r="I200" s="50" t="s">
        <v>75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49">
        <f>ПТО!G19</f>
        <v>0</v>
      </c>
      <c r="I201" s="50" t="s">
        <v>75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49">
        <f>ПТО!G20</f>
        <v>0</v>
      </c>
      <c r="I202" s="50" t="s">
        <v>75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49">
        <f>ПТО!G21</f>
        <v>0</v>
      </c>
      <c r="I203" s="50" t="s">
        <v>75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49">
        <f>ПТО!G22</f>
        <v>0</v>
      </c>
      <c r="I204" s="50" t="s">
        <v>75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49">
        <f>ПТО!G23</f>
        <v>0</v>
      </c>
      <c r="I205" s="50" t="s">
        <v>75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49">
        <f>ПТО!G24</f>
        <v>0</v>
      </c>
      <c r="I206" s="50" t="s">
        <v>75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49">
        <f>ПТО!G25</f>
        <v>0</v>
      </c>
      <c r="I207" s="50" t="s">
        <v>75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49">
        <f>ПТО!G26</f>
        <v>0</v>
      </c>
      <c r="I208" s="50" t="s">
        <v>75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49">
        <f>ПТО!G27</f>
        <v>0</v>
      </c>
      <c r="I209" s="50" t="s">
        <v>75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49">
        <f>ПТО!G28</f>
        <v>0</v>
      </c>
      <c r="I210" s="50" t="s">
        <v>75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49">
        <f>ПТО!G29</f>
        <v>0</v>
      </c>
      <c r="I211" s="50" t="s">
        <v>75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49">
        <f>ПТО!G30</f>
        <v>0</v>
      </c>
      <c r="I212" s="50" t="s">
        <v>75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54540</v>
      </c>
      <c r="I214" s="56" t="s">
        <v>79</v>
      </c>
    </row>
  </sheetData>
  <sheetProtection algorithmName="SHA-512" hashValue="zn4x+CSwJP4Emj3yY2nNvBpu31kaTFF5eoMNJSLhnO7wV8V/0YamuMEPfBGY7XhCgx2XNiTne/fM8BP2X2YiLA==" saltValue="KMScQJV3/tbiHTM7XHqQq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8" sqref="A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190</v>
      </c>
      <c r="G1" s="102">
        <f>-97576.91</f>
        <v>-97576.91</v>
      </c>
    </row>
    <row r="2" spans="1:12" ht="18.75" customHeight="1">
      <c r="A2" s="137" t="s">
        <v>73</v>
      </c>
      <c r="B2" s="138" t="s">
        <v>181</v>
      </c>
      <c r="C2" s="138">
        <v>1</v>
      </c>
      <c r="D2" s="139">
        <v>8100</v>
      </c>
      <c r="E2" s="140"/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180</v>
      </c>
      <c r="B3" s="142" t="s">
        <v>182</v>
      </c>
      <c r="C3" s="143">
        <v>12</v>
      </c>
      <c r="D3" s="144">
        <f>2620*12/6</f>
        <v>5240</v>
      </c>
      <c r="E3" s="140"/>
      <c r="F3" s="30"/>
      <c r="G3" s="30"/>
      <c r="L3" s="33" t="str">
        <f t="shared" si="0"/>
        <v>ТР</v>
      </c>
    </row>
    <row r="4" spans="1:12" ht="18.75" customHeight="1">
      <c r="A4" s="133" t="s">
        <v>191</v>
      </c>
      <c r="B4" s="134" t="s">
        <v>183</v>
      </c>
      <c r="C4" s="135">
        <v>1</v>
      </c>
      <c r="D4" s="136">
        <v>5680</v>
      </c>
      <c r="E4" s="133" t="s">
        <v>202</v>
      </c>
      <c r="F4" s="30"/>
      <c r="G4" s="30"/>
      <c r="L4" s="33" t="str">
        <f t="shared" si="0"/>
        <v>ТР</v>
      </c>
    </row>
    <row r="5" spans="1:12" ht="18.75" customHeight="1">
      <c r="A5" s="45" t="s">
        <v>192</v>
      </c>
      <c r="B5" s="119" t="s">
        <v>183</v>
      </c>
      <c r="C5" s="43">
        <v>1</v>
      </c>
      <c r="D5" s="47">
        <v>3808</v>
      </c>
      <c r="E5" s="45" t="s">
        <v>196</v>
      </c>
      <c r="F5" s="45"/>
      <c r="G5" s="45"/>
      <c r="K5" s="47"/>
      <c r="L5" s="33" t="str">
        <f t="shared" si="0"/>
        <v>ТР</v>
      </c>
    </row>
    <row r="6" spans="1:12" ht="18.75" customHeight="1">
      <c r="A6" s="125" t="s">
        <v>194</v>
      </c>
      <c r="B6" s="126" t="s">
        <v>183</v>
      </c>
      <c r="C6" s="127">
        <v>1</v>
      </c>
      <c r="D6" s="47">
        <v>3116.2</v>
      </c>
      <c r="E6" s="128" t="s">
        <v>197</v>
      </c>
      <c r="F6" s="45"/>
      <c r="G6" s="45"/>
      <c r="K6" s="47"/>
      <c r="L6" s="33" t="str">
        <f t="shared" si="0"/>
        <v>ТР</v>
      </c>
    </row>
    <row r="7" spans="1:12" ht="18.75" customHeight="1">
      <c r="A7" s="120" t="s">
        <v>193</v>
      </c>
      <c r="B7" s="121" t="s">
        <v>183</v>
      </c>
      <c r="C7" s="122">
        <v>1</v>
      </c>
      <c r="D7" s="123">
        <v>250</v>
      </c>
      <c r="E7" s="124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30" t="s">
        <v>195</v>
      </c>
      <c r="B8" s="131" t="s">
        <v>183</v>
      </c>
      <c r="C8" s="43">
        <v>1</v>
      </c>
      <c r="D8" s="44">
        <v>289417.05</v>
      </c>
      <c r="E8" s="132" t="s">
        <v>201</v>
      </c>
      <c r="F8" s="46"/>
      <c r="G8" s="46"/>
      <c r="K8" s="44"/>
      <c r="L8" s="33" t="str">
        <f t="shared" si="0"/>
        <v>ТР</v>
      </c>
    </row>
    <row r="9" spans="1:12">
      <c r="A9" s="45" t="s">
        <v>199</v>
      </c>
      <c r="B9" s="129" t="s">
        <v>183</v>
      </c>
      <c r="C9" s="43">
        <v>1</v>
      </c>
      <c r="D9" s="44">
        <v>3023.4</v>
      </c>
      <c r="E9" s="45" t="s">
        <v>200</v>
      </c>
      <c r="F9" s="45"/>
      <c r="G9" s="45"/>
      <c r="K9" s="44"/>
      <c r="L9" s="33" t="str">
        <f t="shared" si="0"/>
        <v>ТР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186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77</v>
      </c>
      <c r="G14" s="115">
        <v>5240</v>
      </c>
      <c r="L14" s="33">
        <f t="shared" si="0"/>
        <v>0</v>
      </c>
    </row>
    <row r="15" spans="1:12" ht="31.5">
      <c r="A15" s="30"/>
      <c r="F15" s="113" t="s">
        <v>203</v>
      </c>
      <c r="G15" s="114">
        <v>40000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99994.92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99994.92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67815.72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67815.72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45210.48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45210.48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31913.279999999999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31913.279999999999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9308.0400000000009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9308.0400000000009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46806.12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46806.12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178</v>
      </c>
      <c r="B46" s="38">
        <v>106111.67999999999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106111.67999999999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jAK3bU0XATXGG9DT8cMq6E44uOOsT/Kfo9O90wClR7E1G/EIKVz3iMhn3+fSb4Pvy+ZCIxs/Gza/UPBl0UnWqw==" saltValue="PB6toDSXBLPDhDh6jQTt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2219.9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109976.97600000002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543859.71200000006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417591.80000000005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126267.91200000001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478765.32999999996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478765.32999999996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478765.32999999996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175071.35800000012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107</v>
      </c>
      <c r="B27" s="75" t="s">
        <v>4</v>
      </c>
      <c r="C27" s="86">
        <v>49863.9</v>
      </c>
      <c r="D27" s="81" t="s">
        <v>60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110</v>
      </c>
      <c r="B30" s="75" t="s">
        <v>18</v>
      </c>
      <c r="C30" s="86">
        <v>118058.29</v>
      </c>
      <c r="D30" s="81" t="s">
        <v>66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152472.93999999994</v>
      </c>
      <c r="F37" s="94" t="s">
        <v>169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133748.19298245609</v>
      </c>
      <c r="D38" s="94" t="s">
        <v>167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126519.39000000003</v>
      </c>
      <c r="D39" s="94" t="s">
        <v>168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25953.549999999916</v>
      </c>
      <c r="D40" s="80" t="s">
        <v>59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152472.93999999994</v>
      </c>
      <c r="D41" s="80" t="s">
        <v>59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152472.93999999994</v>
      </c>
      <c r="D42" s="80" t="s">
        <v>59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51319.87</v>
      </c>
      <c r="F45" s="94" t="s">
        <v>169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3793.0428677014047</v>
      </c>
      <c r="D46" s="94" t="s">
        <v>170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40916.299999999996</v>
      </c>
      <c r="D47" s="94" t="s">
        <v>168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10403.570000000007</v>
      </c>
      <c r="D48" s="80" t="s">
        <v>59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51319.87</v>
      </c>
      <c r="D49" s="80" t="s">
        <v>59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51319.87</v>
      </c>
      <c r="D50" s="80" t="s">
        <v>59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102515.35</v>
      </c>
      <c r="F53" s="94" t="s">
        <v>169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132</v>
      </c>
      <c r="B54" s="75" t="s">
        <v>37</v>
      </c>
      <c r="C54" s="99">
        <v>6643.8982501620221</v>
      </c>
      <c r="D54" s="94" t="s">
        <v>170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83182.069999999992</v>
      </c>
      <c r="D55" s="94" t="s">
        <v>168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19333.280000000013</v>
      </c>
      <c r="D56" s="80" t="s">
        <v>59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102515.35</v>
      </c>
      <c r="D57" s="80" t="s">
        <v>59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102515.35</v>
      </c>
      <c r="D58" s="80" t="s">
        <v>59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97668.299999999974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9">
        <v>172.28184367889079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85164.31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12503.989999999976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97668.299999999974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97668.299999999974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9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9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2021-03-16T06:13:28Z</dcterms:modified>
</cp:coreProperties>
</file>