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41" i="1" l="1"/>
  <c r="F134" i="1"/>
  <c r="A98" i="1"/>
  <c r="A94" i="1"/>
  <c r="A95" i="1"/>
  <c r="D118" i="1"/>
  <c r="A120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<sst xmlns="http://schemas.openxmlformats.org/spreadsheetml/2006/main" count="586" uniqueCount="225">
  <si>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</si>
  <si>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</si>
  <si>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</si>
  <si>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</si>
  <si>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</si>
  <si>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</si>
  <si>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</si>
  <si>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</si>
  <si>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</si>
  <si>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</si>
  <si>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</si>
  <si>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</si>
  <si>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</si>
  <si>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</si>
  <si>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</si>
  <si>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</si>
  <si>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</si>
  <si>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</si>
  <si>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</si>
  <si>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</si>
  <si>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</si>
  <si>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</si>
  <si>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</si>
  <si>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</si>
  <si>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</si>
  <si>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</si>
  <si>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</si>
  <si>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</si>
  <si>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</si>
  <si>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</si>
  <si>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</si>
  <si>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</si>
  <si>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</si>
  <si>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</si>
  <si>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</si>
  <si>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</si>
  <si>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</si>
  <si>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</si>
  <si>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</si>
  <si>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</si>
  <si>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</si>
  <si>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</si>
  <si>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</si>
  <si>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</si>
  <si>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</si>
  <si>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</si>
  <si>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</si>
  <si>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</si>
  <si>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</si>
  <si>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</si>
  <si>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</si>
  <si>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</si>
  <si>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</si>
  <si>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</si>
  <si>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</si>
  <si>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</si>
  <si>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</si>
  <si>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</si>
  <si>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</si>
  <si>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</si>
  <si>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</si>
  <si>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</si>
  <si>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</si>
  <si>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</si>
  <si>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</si>
  <si>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</si>
  <si>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</si>
  <si>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</si>
  <si>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</si>
  <si>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</si>
  <si>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</si>
  <si>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</si>
  <si>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</si>
  <si>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</si>
  <si>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</si>
  <si>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</si>
  <si>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</si>
  <si>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</si>
  <si>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</si>
  <si>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</si>
  <si>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</si>
  <si>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</si>
  <si>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</si>
  <si>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</si>
  <si>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</si>
  <si>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</si>
  <si>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</si>
  <si>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</si>
  <si>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</si>
  <si>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</si>
  <si>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</si>
  <si>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</si>
  <si>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</si>
  <si>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</si>
  <si>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</si>
  <si>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</si>
  <si>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</si>
  <si>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</si>
  <si>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</si>
  <si>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</si>
  <si>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</si>
  <si>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</si>
  <si>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</si>
  <si>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</si>
  <si>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</si>
  <si>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</si>
  <si>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</si>
  <si>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</si>
  <si>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</si>
  <si>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</si>
  <si>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</si>
  <si>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</si>
  <si>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</si>
  <si>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</si>
  <si>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</si>
  <si>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</si>
  <si>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</si>
  <si>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</si>
  <si>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</si>
  <si>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</si>
  <si>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</si>
  <si>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</si>
  <si>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</si>
  <si>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</si>
  <si>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</si>
  <si>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</si>
  <si>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</si>
  <si>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</si>
  <si>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</si>
  <si>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</si>
  <si>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</si>
  <si>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</si>
  <si>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</si>
  <si>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</si>
  <si>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</si>
  <si>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</si>
  <si>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</si>
  <si>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</si>
  <si>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</si>
  <si>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</si>
  <si>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</si>
  <si>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</si>
  <si>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</si>
  <si>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</si>
  <si>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</si>
  <si>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</si>
  <si>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</si>
  <si>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</si>
  <si>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</si>
  <si>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</si>
  <si>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</si>
  <si>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</si>
  <si>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</si>
  <si>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</si>
  <si>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</si>
  <si>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</si>
  <si>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</si>
  <si>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</si>
  <si>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</si>
  <si>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</si>
  <si>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</si>
  <si>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</si>
  <si>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</si>
  <si>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</si>
  <si>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</si>
  <si>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</si>
  <si>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</si>
  <si>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</si>
  <si>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</si>
  <si>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</si>
  <si>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</si>
  <si>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</si>
  <si>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</si>
  <si>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</si>
  <si>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</si>
  <si>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</si>
  <si>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</si>
  <si>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</si>
  <si>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</si>
  <si>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</si>
  <si>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</si>
  <si>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</si>
  <si>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</si>
  <si>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Ушаковская, 3/2 в части текущего ремонта</t>
  </si>
  <si>
    <t>Отчет об исполнении договора управления многоквартирного дома 
Ушаковская, 3/2</t>
  </si>
  <si>
    <t>Установка новогодней елки.</t>
  </si>
  <si>
    <t>Замена датчика давления на насосной станции.</t>
  </si>
  <si>
    <t>Замена личинки замка (дворницкая).</t>
  </si>
  <si>
    <t>Ремонт пассажирского лифта.</t>
  </si>
  <si>
    <t>Аварийные сварочные работы по стояку ГВС в кв.23.</t>
  </si>
  <si>
    <t>Утепление стены дома (кв.86).</t>
  </si>
  <si>
    <t>Благоустройство территории (посадка цветов).</t>
  </si>
  <si>
    <t>ежегодно</t>
  </si>
  <si>
    <t>разово</t>
  </si>
  <si>
    <t>АВР от 28.02.2019</t>
  </si>
  <si>
    <t>АВР от 01.01.2019</t>
  </si>
  <si>
    <t>АВР от 17.01.2019, счет №С-27 от 17.01.2019</t>
  </si>
  <si>
    <t>АВР от 21.01.2019</t>
  </si>
  <si>
    <t>АВР от 04.03.2019</t>
  </si>
  <si>
    <t>АВР от 22.05.2019</t>
  </si>
  <si>
    <t>АВР от 21.06.2019, Решение, Счет 341 от 07.05.2019</t>
  </si>
  <si>
    <t>АВР от 06.06.2019</t>
  </si>
  <si>
    <t>АВР от 21.06.2019, счет №95 от 17.06.2019</t>
  </si>
  <si>
    <t>АВР от 13.06.2018</t>
  </si>
  <si>
    <t>АВР от 16.08.2019</t>
  </si>
  <si>
    <t>Площадь дома</t>
  </si>
  <si>
    <t>Диагностика и настройка видеокамер в подъезде.</t>
  </si>
  <si>
    <t>Монтаж коврика в тамбур подъезда.</t>
  </si>
  <si>
    <t>АВР от 02.10.2019, Решение</t>
  </si>
  <si>
    <t>Генеральная уборка подъезда (сентябрь).</t>
  </si>
  <si>
    <t>Генеральная уборка подъезда (май).</t>
  </si>
  <si>
    <t>АВР от 25.09.2019, Решение</t>
  </si>
  <si>
    <t>АВР от 26.09.2019, счет №428 от 26.09.2019</t>
  </si>
  <si>
    <t>Замена светильника на 1 этаже.</t>
  </si>
  <si>
    <t>АВР от 23.10.2019, Решение</t>
  </si>
  <si>
    <t>Замена тормозных колодок лифта.</t>
  </si>
  <si>
    <t>АВР от 12.11.2019, Решение</t>
  </si>
  <si>
    <t>АВР от 13.12.2019, Решение</t>
  </si>
  <si>
    <t>Замена кнопки вызова лифта (5 этаж).</t>
  </si>
  <si>
    <t>Замена сантехнического оборудования в комнате уборщицы.</t>
  </si>
  <si>
    <t>Замена участка обратного трубопровода системы отопления.</t>
  </si>
  <si>
    <t xml:space="preserve">  -  вывоз снега c придомовой территории</t>
  </si>
  <si>
    <t xml:space="preserve">  -  ремонт подъезда</t>
  </si>
  <si>
    <t xml:space="preserve">  -  замена светильника на фасаде (торец дома)</t>
  </si>
  <si>
    <t xml:space="preserve">  -  благоустройство придомовой территории (приобретение рассады)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</si>
</sst>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1" fillId="0" borderId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31" fillId="0" borderId="0" xfId="0" applyNumberFormat="1" applyFont="1"/>
    <xf numFmtId="0" fontId="7" fillId="0" borderId="0" xfId="5" applyFill="1" applyBorder="1"/>
    <xf numFmtId="4" fontId="7" fillId="0" borderId="0" xfId="5" applyNumberFormat="1" applyFill="1" applyBorder="1" applyAlignment="1"/>
    <xf numFmtId="0" fontId="7" fillId="0" borderId="0" xfId="5" applyFill="1" applyBorder="1" applyAlignment="1">
      <alignment horizontal="center"/>
    </xf>
    <xf numFmtId="0" fontId="7" fillId="0" borderId="0" xfId="5" applyFill="1" applyBorder="1" applyAlignment="1"/>
    <xf numFmtId="0" fontId="21" fillId="0" borderId="0" xfId="5" applyFont="1" applyFill="1" applyBorder="1" applyAlignment="1"/>
    <xf numFmtId="0" fontId="6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ill="1"/>
    <xf numFmtId="0" fontId="3" fillId="0" borderId="0" xfId="2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0" fillId="0" borderId="0" xfId="0" applyFill="1" applyBorder="1" applyAlignment="1"/>
    <xf numFmtId="0" fontId="1" fillId="0" borderId="0" xfId="6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 applyBorder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9" sqref="K7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184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88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89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368993.35</v>
      </c>
      <c r="K10" s="109"/>
      <c r="L10" s="159"/>
      <c r="M10" s="109"/>
      <c r="N10" s="109"/>
      <c r="O10" s="70" t="s">
        <v>90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1075510.1200000001</v>
      </c>
      <c r="K11" s="109"/>
      <c r="L11" s="159"/>
      <c r="M11" s="109"/>
      <c r="N11" s="109"/>
      <c r="O11" s="70" t="s">
        <v>91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823635.64</v>
      </c>
      <c r="K12" s="109"/>
      <c r="L12" s="159"/>
      <c r="M12" s="109"/>
      <c r="N12" s="109"/>
      <c r="O12" s="70" t="s">
        <v>92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251874.48</v>
      </c>
      <c r="K13" s="109"/>
      <c r="L13" s="159"/>
      <c r="M13" s="109"/>
      <c r="N13" s="109"/>
      <c r="O13" s="70" t="s">
        <v>93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09"/>
      <c r="L14" s="159"/>
      <c r="M14" s="109"/>
      <c r="N14" s="109"/>
      <c r="O14" s="70" t="s">
        <v>94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1036722.95</v>
      </c>
      <c r="K15" s="109"/>
      <c r="L15" s="159"/>
      <c r="M15" s="109"/>
      <c r="N15" s="109"/>
      <c r="O15" s="70" t="s">
        <v>95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1036722.95</v>
      </c>
      <c r="K16" s="109"/>
      <c r="L16" s="159"/>
      <c r="M16" s="109"/>
      <c r="N16" s="109"/>
      <c r="O16" s="70" t="s">
        <v>96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97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98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99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100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1036722.95</v>
      </c>
      <c r="K21" s="109"/>
      <c r="L21" s="159"/>
      <c r="M21" s="109"/>
      <c r="N21" s="109"/>
      <c r="O21" s="70" t="s">
        <v>101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09"/>
      <c r="L22" s="159"/>
      <c r="M22" s="109"/>
      <c r="N22" s="109"/>
      <c r="O22" s="70" t="s">
        <v>102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103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407780.52000000025</v>
      </c>
      <c r="K24" s="109"/>
      <c r="L24" s="159"/>
      <c r="M24" s="109"/>
      <c r="N24" s="109"/>
      <c r="O24" s="70" t="s">
        <v>104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309516.83999999997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8">
        <f>VLOOKUP(A29,ПТО!$A$39:$D$53,2,FALSE)</f>
        <v>220140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0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52393.319999999992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51953.04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15409.800000000001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113151.95999999999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3" t="str">
        <f>ПТО!A46</f>
        <v>Работы по содержанию лифта (лифтов)</v>
      </c>
      <c r="B35" s="143"/>
      <c r="C35" s="143"/>
      <c r="D35" s="143"/>
      <c r="E35" s="143"/>
      <c r="F35" s="148">
        <f>VLOOKUP(A35,ПТО!$A$39:$D$53,2,FALSE)</f>
        <v>54154.44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0"/>
      <c r="M35" s="116"/>
      <c r="N35" s="109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0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Техническое освидетельствование лифта.</v>
      </c>
      <c r="B43" s="143"/>
      <c r="C43" s="143"/>
      <c r="D43" s="143"/>
      <c r="E43" s="143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4">
        <f>VLOOKUP(A43,ПТО!$A$2:$D$31,3,FALSE)</f>
        <v>1</v>
      </c>
      <c r="J43" s="144"/>
      <c r="K43" s="109"/>
      <c r="L43" s="160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3" t="str">
        <f>ПТО!A3</f>
        <v>Установка новогодней елки.</v>
      </c>
      <c r="B44" s="143"/>
      <c r="C44" s="143"/>
      <c r="D44" s="143"/>
      <c r="E44" s="143"/>
      <c r="F44" s="148">
        <f>VLOOKUP(A44,ПТО!$A$2:$D$31,4,FALSE)</f>
        <v>4470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09"/>
      <c r="L44" s="160"/>
      <c r="M44" s="116"/>
      <c r="N44" s="109"/>
      <c r="O44" s="23" t="str">
        <f t="shared" si="1"/>
        <v>Установка новогодней елки.</v>
      </c>
      <c r="R44" s="22" t="s">
        <v>76</v>
      </c>
    </row>
    <row r="45" spans="1:18" ht="51" customHeight="1" outlineLevel="1">
      <c r="A45" s="143" t="str">
        <f>ПТО!A4</f>
        <v>Замена датчика давления на насосной станции.</v>
      </c>
      <c r="B45" s="143"/>
      <c r="C45" s="143"/>
      <c r="D45" s="143"/>
      <c r="E45" s="143"/>
      <c r="F45" s="148">
        <f>VLOOKUP(A45,ПТО!$A$2:$D$31,4,FALSE)</f>
        <v>2608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0"/>
      <c r="M45" s="116"/>
      <c r="N45" s="109"/>
      <c r="O45" s="23" t="str">
        <f t="shared" si="1"/>
        <v>Замена датчика давления на насосной станции.</v>
      </c>
      <c r="R45" s="22" t="s">
        <v>76</v>
      </c>
    </row>
    <row r="46" spans="1:18" ht="51" customHeight="1" outlineLevel="1">
      <c r="A46" s="143" t="str">
        <f>ПТО!A5</f>
        <v>Замена личинки замка (дворницкая).</v>
      </c>
      <c r="B46" s="143"/>
      <c r="C46" s="143"/>
      <c r="D46" s="143"/>
      <c r="E46" s="143"/>
      <c r="F46" s="148">
        <f>VLOOKUP(A46,ПТО!$A$2:$D$31,4,FALSE)</f>
        <v>249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0"/>
      <c r="M46" s="116"/>
      <c r="N46" s="109"/>
      <c r="O46" s="23" t="str">
        <f t="shared" si="1"/>
        <v>Замена личинки замка (дворницкая).</v>
      </c>
      <c r="R46" s="22" t="s">
        <v>76</v>
      </c>
    </row>
    <row r="47" spans="1:18" ht="51" customHeight="1" outlineLevel="1">
      <c r="A47" s="143" t="str">
        <f>ПТО!A6</f>
        <v>Замена участка обратного трубопровода системы отопления.</v>
      </c>
      <c r="B47" s="143"/>
      <c r="C47" s="143"/>
      <c r="D47" s="143"/>
      <c r="E47" s="143"/>
      <c r="F47" s="148">
        <f>VLOOKUP(A47,ПТО!$A$2:$D$31,4,FALSE)</f>
        <v>3000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Замена участка обратного трубопровода системы отопления.</v>
      </c>
      <c r="R47" s="22" t="s">
        <v>76</v>
      </c>
    </row>
    <row r="48" spans="1:18" ht="51" customHeight="1" outlineLevel="1">
      <c r="A48" s="143" t="str">
        <f>ПТО!A7</f>
        <v>Генеральная уборка подъезда (май).</v>
      </c>
      <c r="B48" s="143"/>
      <c r="C48" s="143"/>
      <c r="D48" s="143"/>
      <c r="E48" s="143"/>
      <c r="F48" s="148">
        <f>VLOOKUP(A48,ПТО!$A$2:$D$31,4,FALSE)</f>
        <v>10000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Генеральная уборка подъезда (май).</v>
      </c>
      <c r="R48" s="22" t="s">
        <v>76</v>
      </c>
    </row>
    <row r="49" spans="1:18" ht="51" customHeight="1" outlineLevel="1">
      <c r="A49" s="143" t="str">
        <f>ПТО!A8</f>
        <v>Ремонт пассажирского лифта.</v>
      </c>
      <c r="B49" s="143"/>
      <c r="C49" s="143"/>
      <c r="D49" s="143"/>
      <c r="E49" s="143"/>
      <c r="F49" s="148">
        <f>VLOOKUP(A49,ПТО!$A$2:$D$31,4,FALSE)</f>
        <v>73625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6"/>
      <c r="N49" s="109"/>
      <c r="O49" s="23" t="str">
        <f t="shared" si="1"/>
        <v>Ремонт пассажирского лифта.</v>
      </c>
      <c r="R49" s="22" t="s">
        <v>76</v>
      </c>
    </row>
    <row r="50" spans="1:18" ht="51" customHeight="1" outlineLevel="1">
      <c r="A50" s="143" t="str">
        <f>ПТО!A9</f>
        <v>Аварийные сварочные работы по стояку ГВС в кв.23.</v>
      </c>
      <c r="B50" s="143"/>
      <c r="C50" s="143"/>
      <c r="D50" s="143"/>
      <c r="E50" s="143"/>
      <c r="F50" s="148">
        <f>VLOOKUP(A50,ПТО!$A$2:$D$31,4,FALSE)</f>
        <v>3000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Аварийные сварочные работы по стояку ГВС в кв.23.</v>
      </c>
      <c r="R50" s="22" t="s">
        <v>76</v>
      </c>
    </row>
    <row r="51" spans="1:18" ht="51" customHeight="1" outlineLevel="1">
      <c r="A51" s="143" t="str">
        <f>ПТО!A10</f>
        <v>Утепление стены дома (кв.86).</v>
      </c>
      <c r="B51" s="143"/>
      <c r="C51" s="143"/>
      <c r="D51" s="143"/>
      <c r="E51" s="143"/>
      <c r="F51" s="148">
        <f>VLOOKUP(A51,ПТО!$A$2:$D$31,4,FALSE)</f>
        <v>12000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6"/>
      <c r="N51" s="109"/>
      <c r="O51" s="23" t="str">
        <f t="shared" si="1"/>
        <v>Утепление стены дома (кв.86).</v>
      </c>
      <c r="R51" s="22" t="s">
        <v>76</v>
      </c>
    </row>
    <row r="52" spans="1:18" ht="51" customHeight="1" outlineLevel="1">
      <c r="A52" s="143" t="str">
        <f>ПТО!A11</f>
        <v>Благоустройство территории (посадка цветов).</v>
      </c>
      <c r="B52" s="143"/>
      <c r="C52" s="143"/>
      <c r="D52" s="143"/>
      <c r="E52" s="143"/>
      <c r="F52" s="148">
        <f>VLOOKUP(A52,ПТО!$A$2:$D$31,4,FALSE)</f>
        <v>1500</v>
      </c>
      <c r="G52" s="148"/>
      <c r="H52" s="25" t="str">
        <f>VLOOKUP(A52,ПТО!$A$2:$D$31,2,FALSE)</f>
        <v>разово</v>
      </c>
      <c r="I52" s="144">
        <f>VLOOKUP(A52,ПТО!$A$2:$D$31,3,FALSE)</f>
        <v>1</v>
      </c>
      <c r="J52" s="144"/>
      <c r="K52" s="109"/>
      <c r="L52" s="160"/>
      <c r="M52" s="116"/>
      <c r="N52" s="109"/>
      <c r="O52" s="23" t="str">
        <f t="shared" si="1"/>
        <v>Благоустройство территории (посадка цветов).</v>
      </c>
      <c r="R52" s="22" t="s">
        <v>76</v>
      </c>
    </row>
    <row r="53" spans="1:18" ht="51" customHeight="1" outlineLevel="1">
      <c r="A53" s="143" t="str">
        <f>ПТО!A12</f>
        <v>Замена сантехнического оборудования в комнате уборщицы.</v>
      </c>
      <c r="B53" s="143"/>
      <c r="C53" s="143"/>
      <c r="D53" s="143"/>
      <c r="E53" s="143"/>
      <c r="F53" s="148">
        <f>VLOOKUP(A53,ПТО!$A$2:$D$31,4,FALSE)</f>
        <v>2705</v>
      </c>
      <c r="G53" s="148"/>
      <c r="H53" s="25" t="str">
        <f>VLOOKUP(A53,ПТО!$A$2:$D$31,2,FALSE)</f>
        <v>разово</v>
      </c>
      <c r="I53" s="144">
        <f>VLOOKUP(A53,ПТО!$A$2:$D$31,3,FALSE)</f>
        <v>1</v>
      </c>
      <c r="J53" s="144"/>
      <c r="K53" s="109"/>
      <c r="L53" s="160"/>
      <c r="M53" s="116"/>
      <c r="N53" s="109"/>
      <c r="O53" s="23" t="str">
        <f t="shared" si="1"/>
        <v>Замена сантехнического оборудования в комнате уборщицы.</v>
      </c>
      <c r="R53" s="22" t="s">
        <v>76</v>
      </c>
    </row>
    <row r="54" spans="1:18" ht="51" customHeight="1" outlineLevel="1">
      <c r="A54" s="143" t="str">
        <f>ПТО!A13</f>
        <v>Диагностика и настройка видеокамер в подъезде.</v>
      </c>
      <c r="B54" s="143"/>
      <c r="C54" s="143"/>
      <c r="D54" s="143"/>
      <c r="E54" s="143"/>
      <c r="F54" s="148">
        <f>VLOOKUP(A54,ПТО!$A$2:$D$31,4,FALSE)</f>
        <v>800</v>
      </c>
      <c r="G54" s="148"/>
      <c r="H54" s="25" t="str">
        <f>VLOOKUP(A54,ПТО!$A$2:$D$31,2,FALSE)</f>
        <v>разово</v>
      </c>
      <c r="I54" s="144">
        <f>VLOOKUP(A54,ПТО!$A$2:$D$31,3,FALSE)</f>
        <v>1</v>
      </c>
      <c r="J54" s="144"/>
      <c r="K54" s="109"/>
      <c r="L54" s="160"/>
      <c r="M54" s="116"/>
      <c r="N54" s="109"/>
      <c r="O54" s="23" t="str">
        <f t="shared" si="1"/>
        <v>Диагностика и настройка видеокамер в подъезде.</v>
      </c>
      <c r="R54" s="22" t="s">
        <v>76</v>
      </c>
    </row>
    <row r="55" spans="1:18" ht="51" customHeight="1" outlineLevel="1">
      <c r="A55" s="143" t="str">
        <f>ПТО!A14</f>
        <v>Монтаж коврика в тамбур подъезда.</v>
      </c>
      <c r="B55" s="143"/>
      <c r="C55" s="143"/>
      <c r="D55" s="143"/>
      <c r="E55" s="143"/>
      <c r="F55" s="148">
        <f>VLOOKUP(A55,ПТО!$A$2:$D$31,4,FALSE)</f>
        <v>4556</v>
      </c>
      <c r="G55" s="148"/>
      <c r="H55" s="25" t="str">
        <f>VLOOKUP(A55,ПТО!$A$2:$D$31,2,FALSE)</f>
        <v>разово</v>
      </c>
      <c r="I55" s="144">
        <f>VLOOKUP(A55,ПТО!$A$2:$D$31,3,FALSE)</f>
        <v>1</v>
      </c>
      <c r="J55" s="144"/>
      <c r="K55" s="109"/>
      <c r="L55" s="160"/>
      <c r="M55" s="116"/>
      <c r="N55" s="109"/>
      <c r="O55" s="23" t="str">
        <f t="shared" si="1"/>
        <v>Монтаж коврика в тамбур подъезда.</v>
      </c>
      <c r="R55" s="22" t="s">
        <v>76</v>
      </c>
    </row>
    <row r="56" spans="1:18" ht="51" customHeight="1" outlineLevel="1">
      <c r="A56" s="143" t="str">
        <f>ПТО!A15</f>
        <v>Генеральная уборка подъезда (сентябрь).</v>
      </c>
      <c r="B56" s="143"/>
      <c r="C56" s="143"/>
      <c r="D56" s="143"/>
      <c r="E56" s="143"/>
      <c r="F56" s="148">
        <f>VLOOKUP(A56,ПТО!$A$2:$D$31,4,FALSE)</f>
        <v>10000</v>
      </c>
      <c r="G56" s="148"/>
      <c r="H56" s="25" t="str">
        <f>VLOOKUP(A56,ПТО!$A$2:$D$31,2,FALSE)</f>
        <v>разово</v>
      </c>
      <c r="I56" s="144">
        <f>VLOOKUP(A56,ПТО!$A$2:$D$31,3,FALSE)</f>
        <v>1</v>
      </c>
      <c r="J56" s="144"/>
      <c r="K56" s="109"/>
      <c r="L56" s="160"/>
      <c r="M56" s="116"/>
      <c r="N56" s="109"/>
      <c r="O56" s="23" t="str">
        <f t="shared" si="1"/>
        <v>Генеральная уборка подъезда (сентябрь).</v>
      </c>
      <c r="R56" s="22" t="s">
        <v>76</v>
      </c>
    </row>
    <row r="57" spans="1:18" ht="51" customHeight="1" outlineLevel="1">
      <c r="A57" s="143" t="str">
        <f>ПТО!A16</f>
        <v>Замена светильника на 1 этаже.</v>
      </c>
      <c r="B57" s="143"/>
      <c r="C57" s="143"/>
      <c r="D57" s="143"/>
      <c r="E57" s="143"/>
      <c r="F57" s="148">
        <f>VLOOKUP(A57,ПТО!$A$2:$D$31,4,FALSE)</f>
        <v>1200</v>
      </c>
      <c r="G57" s="148"/>
      <c r="H57" s="25" t="str">
        <f>VLOOKUP(A57,ПТО!$A$2:$D$31,2,FALSE)</f>
        <v>разово</v>
      </c>
      <c r="I57" s="144">
        <f>VLOOKUP(A57,ПТО!$A$2:$D$31,3,FALSE)</f>
        <v>1</v>
      </c>
      <c r="J57" s="144"/>
      <c r="K57" s="109"/>
      <c r="L57" s="160"/>
      <c r="M57" s="116"/>
      <c r="N57" s="109"/>
      <c r="O57" s="23" t="str">
        <f t="shared" si="1"/>
        <v>Замена светильника на 1 этаже.</v>
      </c>
      <c r="R57" s="22" t="s">
        <v>76</v>
      </c>
    </row>
    <row r="58" spans="1:18" ht="51" customHeight="1" outlineLevel="1">
      <c r="A58" s="143" t="str">
        <f>ПТО!A17</f>
        <v>Замена тормозных колодок лифта.</v>
      </c>
      <c r="B58" s="143"/>
      <c r="C58" s="143"/>
      <c r="D58" s="143"/>
      <c r="E58" s="143"/>
      <c r="F58" s="148">
        <f>VLOOKUP(A58,ПТО!$A$2:$D$31,4,FALSE)</f>
        <v>1900</v>
      </c>
      <c r="G58" s="148"/>
      <c r="H58" s="25" t="str">
        <f>VLOOKUP(A58,ПТО!$A$2:$D$31,2,FALSE)</f>
        <v>разово</v>
      </c>
      <c r="I58" s="144">
        <f>VLOOKUP(A58,ПТО!$A$2:$D$31,3,FALSE)</f>
        <v>1</v>
      </c>
      <c r="J58" s="144"/>
      <c r="K58" s="109"/>
      <c r="L58" s="160"/>
      <c r="M58" s="116"/>
      <c r="N58" s="109"/>
      <c r="O58" s="23" t="str">
        <f t="shared" si="1"/>
        <v>Замена тормозных колодок лифта.</v>
      </c>
      <c r="R58" s="22" t="s">
        <v>76</v>
      </c>
    </row>
    <row r="59" spans="1:18" ht="51" customHeight="1" outlineLevel="1">
      <c r="A59" s="143" t="str">
        <f>ПТО!A18</f>
        <v>Замена кнопки вызова лифта (5 этаж).</v>
      </c>
      <c r="B59" s="143"/>
      <c r="C59" s="143"/>
      <c r="D59" s="143"/>
      <c r="E59" s="143"/>
      <c r="F59" s="148">
        <f>VLOOKUP(A59,ПТО!$A$2:$D$31,4,FALSE)</f>
        <v>1200</v>
      </c>
      <c r="G59" s="148"/>
      <c r="H59" s="25" t="str">
        <f>VLOOKUP(A59,ПТО!$A$2:$D$31,2,FALSE)</f>
        <v>разово</v>
      </c>
      <c r="I59" s="144">
        <f>VLOOKUP(A59,ПТО!$A$2:$D$31,3,FALSE)</f>
        <v>1</v>
      </c>
      <c r="J59" s="144"/>
      <c r="K59" s="109"/>
      <c r="L59" s="160"/>
      <c r="M59" s="116"/>
      <c r="N59" s="109"/>
      <c r="O59" s="23" t="str">
        <f t="shared" si="1"/>
        <v>Замена кнопки вызова лифта (5 этаж).</v>
      </c>
      <c r="R59" s="22" t="s">
        <v>76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0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180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105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106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107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108</v>
      </c>
    </row>
    <row r="79" spans="1:16384">
      <c r="A79" s="115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109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110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45400.94</v>
      </c>
      <c r="K83" s="109"/>
      <c r="L83" s="149"/>
      <c r="M83" s="109"/>
      <c r="N83" s="109"/>
      <c r="O83" s="70" t="s">
        <v>111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112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113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77501.05</v>
      </c>
      <c r="K86" s="109"/>
      <c r="L86" s="149"/>
      <c r="M86" s="109"/>
      <c r="N86" s="109"/>
      <c r="O86" s="70" t="s">
        <v>114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115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116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117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118</v>
      </c>
    </row>
    <row r="91" spans="1:15">
      <c r="A91" s="104" t="s">
        <v>180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45648.67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41688.28</v>
      </c>
      <c r="L95" s="150"/>
      <c r="O95" s="1" t="s">
        <v>119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43778.45</v>
      </c>
      <c r="L96" s="150"/>
      <c r="O96" s="1" t="s">
        <v>120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1870.2200000000012</v>
      </c>
      <c r="L97" s="150"/>
      <c r="O97" s="1" t="s">
        <v>121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45648.67</v>
      </c>
      <c r="L98" s="150"/>
      <c r="O98" s="1" t="s">
        <v>122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45648.67</v>
      </c>
      <c r="L99" s="150"/>
      <c r="O99" s="1" t="s">
        <v>123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124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125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125855.69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9038.11</v>
      </c>
      <c r="L103" s="150"/>
      <c r="O103" s="1" t="s">
        <v>128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116765.51</v>
      </c>
      <c r="L104" s="150"/>
      <c r="O104" s="1" t="s">
        <v>129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9090.1800000000076</v>
      </c>
      <c r="L105" s="150"/>
      <c r="O105" s="1" t="s">
        <v>130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125855.69</v>
      </c>
      <c r="L106" s="150"/>
      <c r="O106" s="1" t="s">
        <v>131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125855.69</v>
      </c>
      <c r="L107" s="150"/>
      <c r="O107" s="1" t="s">
        <v>132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133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134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200366.04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13429.36</v>
      </c>
      <c r="L111" s="150"/>
      <c r="O111" s="1" t="s">
        <v>136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186582.73</v>
      </c>
      <c r="L112" s="150"/>
      <c r="O112" s="1" t="s">
        <v>137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13783.309999999998</v>
      </c>
      <c r="L113" s="150"/>
      <c r="O113" s="1" t="s">
        <v>138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200366.04</v>
      </c>
      <c r="L114" s="150"/>
      <c r="O114" s="1" t="s">
        <v>139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200366.04</v>
      </c>
      <c r="L115" s="150"/>
      <c r="O115" s="1" t="s">
        <v>140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141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142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79136.67</v>
      </c>
      <c r="H118" s="146"/>
      <c r="I118" s="146"/>
      <c r="J118" s="146"/>
      <c r="L118" s="47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146.46</v>
      </c>
      <c r="L119" s="47"/>
      <c r="O119" s="1" t="s">
        <v>144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73642.509999999995</v>
      </c>
      <c r="L120" s="47"/>
      <c r="O120" s="1" t="s">
        <v>145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5494.1600000000035</v>
      </c>
      <c r="L121" s="47"/>
      <c r="O121" s="1" t="s">
        <v>146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79136.67</v>
      </c>
      <c r="L122" s="47"/>
      <c r="O122" s="1" t="s">
        <v>147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79136.67</v>
      </c>
      <c r="L123" s="47"/>
      <c r="O123" s="1" t="s">
        <v>148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150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27731.85</v>
      </c>
      <c r="H126" s="146"/>
      <c r="I126" s="146"/>
      <c r="J126" s="146"/>
      <c r="L126" s="47"/>
    </row>
    <row r="127" spans="1:15" ht="32.25" hidden="1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1991.52</v>
      </c>
      <c r="L127" s="47"/>
      <c r="O127" s="1" t="s">
        <v>152</v>
      </c>
    </row>
    <row r="128" spans="1:15" ht="32.25" hidden="1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25869.61</v>
      </c>
      <c r="L128" s="47"/>
      <c r="O128" s="1" t="s">
        <v>153</v>
      </c>
    </row>
    <row r="129" spans="1:15" ht="32.25" hidden="1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1862.239999999998</v>
      </c>
      <c r="L129" s="47"/>
      <c r="O129" s="1" t="s">
        <v>154</v>
      </c>
    </row>
    <row r="130" spans="1:15" ht="32.25" hidden="1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27731.85</v>
      </c>
      <c r="L130" s="47"/>
      <c r="O130" s="1" t="s">
        <v>155</v>
      </c>
    </row>
    <row r="131" spans="1:15" ht="32.25" hidden="1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27731.85</v>
      </c>
      <c r="L131" s="47"/>
      <c r="O131" s="1" t="s">
        <v>156</v>
      </c>
    </row>
    <row r="132" spans="1:15" ht="32.25" hidden="1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157</v>
      </c>
    </row>
    <row r="133" spans="1:15" ht="32.25" hidden="1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7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2</v>
      </c>
      <c r="O144" t="s">
        <v>176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1" t="s">
        <v>179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5000</v>
      </c>
      <c r="O146" t="s">
        <v>178</v>
      </c>
    </row>
    <row r="149" spans="1:15" ht="52.5" customHeight="1">
      <c r="A149" s="166" t="s">
        <v>183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8" t="s">
        <v>71</v>
      </c>
      <c r="B154" s="168"/>
      <c r="C154" s="168"/>
      <c r="D154" s="168"/>
      <c r="E154" s="27">
        <f>ПТО!G1</f>
        <v>-177455.31</v>
      </c>
    </row>
    <row r="155" spans="1:15" ht="34.5" customHeight="1">
      <c r="A155" s="167" t="s">
        <v>72</v>
      </c>
      <c r="B155" s="167"/>
      <c r="C155" s="167"/>
      <c r="D155" s="167"/>
      <c r="E155" s="28">
        <f>J13</f>
        <v>251874.48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освидетельствование лифта.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4">
        <f t="shared" ref="I158:I161" si="17">VLOOKUP(A158,$A$28:$J$72,9,FALSE)</f>
        <v>1</v>
      </c>
      <c r="J158" s="144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3" t="str">
        <f t="shared" si="14"/>
        <v>Установка новогодней елки.</v>
      </c>
      <c r="B159" s="143"/>
      <c r="C159" s="143"/>
      <c r="D159" s="143"/>
      <c r="E159" s="143"/>
      <c r="F159" s="148">
        <f t="shared" si="15"/>
        <v>4470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76</v>
      </c>
      <c r="N159" s="1" t="str">
        <v>Установка новогодней елки.</v>
      </c>
    </row>
    <row r="160" spans="1:15" ht="28.5" customHeight="1">
      <c r="A160" s="143" t="str">
        <f t="shared" si="14"/>
        <v>Замена датчика давления на насосной станции.</v>
      </c>
      <c r="B160" s="143"/>
      <c r="C160" s="143"/>
      <c r="D160" s="143"/>
      <c r="E160" s="143"/>
      <c r="F160" s="148">
        <f t="shared" si="15"/>
        <v>2608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76</v>
      </c>
      <c r="N160" s="1" t="str">
        <v>Замена датчика давления на насосной станции.</v>
      </c>
    </row>
    <row r="161" spans="1:14" ht="28.5" customHeight="1">
      <c r="A161" s="143" t="str">
        <f>IF(N161&gt;0,N161,0)</f>
        <v>Замена личинки замка (дворницкая).</v>
      </c>
      <c r="B161" s="143"/>
      <c r="C161" s="143"/>
      <c r="D161" s="143"/>
      <c r="E161" s="143"/>
      <c r="F161" s="148">
        <f t="shared" si="15"/>
        <v>249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76</v>
      </c>
      <c r="N161" s="1" t="str">
        <v>Замена личинки замка (дворницкая).</v>
      </c>
    </row>
    <row r="162" spans="1:14" ht="28.5" customHeight="1">
      <c r="A162" s="143" t="str">
        <f t="shared" si="14"/>
        <v>Замена участка обратного трубопровода системы отопления.</v>
      </c>
      <c r="B162" s="143"/>
      <c r="C162" s="143"/>
      <c r="D162" s="143"/>
      <c r="E162" s="143"/>
      <c r="F162" s="148">
        <f t="shared" si="15"/>
        <v>3000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76</v>
      </c>
      <c r="N162" s="1" t="str">
        <v>Замена участка обратного трубопровода системы отопления.</v>
      </c>
    </row>
    <row r="163" spans="1:14" ht="28.5" customHeight="1">
      <c r="A163" s="143" t="str">
        <f t="shared" si="14"/>
        <v>Генеральная уборка подъезда (май).</v>
      </c>
      <c r="B163" s="143"/>
      <c r="C163" s="143"/>
      <c r="D163" s="143"/>
      <c r="E163" s="143"/>
      <c r="F163" s="148">
        <f t="shared" si="15"/>
        <v>10000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76</v>
      </c>
      <c r="N163" s="1" t="str">
        <v>Генеральная уборка подъезда (май).</v>
      </c>
    </row>
    <row r="164" spans="1:14" ht="28.5" customHeight="1">
      <c r="A164" s="143" t="str">
        <f t="shared" ref="A164:A187" si="18">IF(N164&gt;0,N164,0)</f>
        <v>Ремонт пассажирского лифта.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73625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76</v>
      </c>
      <c r="N164" s="1" t="str">
        <v>Ремонт пассажирского лифта.</v>
      </c>
    </row>
    <row r="165" spans="1:14" ht="28.5" customHeight="1">
      <c r="A165" s="143" t="str">
        <f t="shared" si="18"/>
        <v>Аварийные сварочные работы по стояку ГВС в кв.23.</v>
      </c>
      <c r="B165" s="143"/>
      <c r="C165" s="143"/>
      <c r="D165" s="143"/>
      <c r="E165" s="143"/>
      <c r="F165" s="148">
        <f t="shared" si="19"/>
        <v>3000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76</v>
      </c>
      <c r="N165" s="1" t="str">
        <v>Аварийные сварочные работы по стояку ГВС в кв.23.</v>
      </c>
    </row>
    <row r="166" spans="1:14" ht="28.5" customHeight="1">
      <c r="A166" s="143" t="str">
        <f t="shared" si="18"/>
        <v>Утепление стены дома (кв.86).</v>
      </c>
      <c r="B166" s="143"/>
      <c r="C166" s="143"/>
      <c r="D166" s="143"/>
      <c r="E166" s="143"/>
      <c r="F166" s="148">
        <f t="shared" si="19"/>
        <v>12000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76</v>
      </c>
      <c r="N166" s="1" t="str">
        <v>Утепление стены дома (кв.86).</v>
      </c>
    </row>
    <row r="167" spans="1:14" ht="28.5" customHeight="1">
      <c r="A167" s="143" t="str">
        <f t="shared" si="18"/>
        <v>Благоустройство территории (посадка цветов).</v>
      </c>
      <c r="B167" s="143"/>
      <c r="C167" s="143"/>
      <c r="D167" s="143"/>
      <c r="E167" s="143"/>
      <c r="F167" s="148">
        <f t="shared" si="19"/>
        <v>1500</v>
      </c>
      <c r="G167" s="148"/>
      <c r="H167" s="29" t="str">
        <f t="shared" si="16"/>
        <v>разово</v>
      </c>
      <c r="I167" s="144">
        <f t="shared" si="20"/>
        <v>1</v>
      </c>
      <c r="J167" s="144"/>
      <c r="M167" s="22" t="s">
        <v>76</v>
      </c>
      <c r="N167" s="1" t="str">
        <v>Благоустройство территории (посадка цветов).</v>
      </c>
    </row>
    <row r="168" spans="1:14" ht="28.5" customHeight="1">
      <c r="A168" s="143" t="str">
        <f t="shared" si="18"/>
        <v>Замена сантехнического оборудования в комнате уборщицы.</v>
      </c>
      <c r="B168" s="143"/>
      <c r="C168" s="143"/>
      <c r="D168" s="143"/>
      <c r="E168" s="143"/>
      <c r="F168" s="148">
        <f t="shared" si="19"/>
        <v>2705</v>
      </c>
      <c r="G168" s="148"/>
      <c r="H168" s="29" t="str">
        <f t="shared" si="16"/>
        <v>разово</v>
      </c>
      <c r="I168" s="144">
        <f t="shared" si="20"/>
        <v>1</v>
      </c>
      <c r="J168" s="144"/>
      <c r="M168" s="22" t="s">
        <v>76</v>
      </c>
      <c r="N168" s="1" t="str">
        <v>Замена сантехнического оборудования в комнате уборщицы.</v>
      </c>
    </row>
    <row r="169" spans="1:14" ht="28.5" customHeight="1">
      <c r="A169" s="143" t="str">
        <f t="shared" si="18"/>
        <v>Диагностика и настройка видеокамер в подъезде.</v>
      </c>
      <c r="B169" s="143"/>
      <c r="C169" s="143"/>
      <c r="D169" s="143"/>
      <c r="E169" s="143"/>
      <c r="F169" s="148">
        <f t="shared" si="19"/>
        <v>800</v>
      </c>
      <c r="G169" s="148"/>
      <c r="H169" s="29" t="str">
        <f t="shared" si="16"/>
        <v>разово</v>
      </c>
      <c r="I169" s="144">
        <f t="shared" si="20"/>
        <v>1</v>
      </c>
      <c r="J169" s="144"/>
      <c r="M169" s="22" t="s">
        <v>76</v>
      </c>
      <c r="N169" s="1" t="str">
        <v>Диагностика и настройка видеокамер в подъезде.</v>
      </c>
    </row>
    <row r="170" spans="1:14" ht="28.5" customHeight="1">
      <c r="A170" s="143" t="str">
        <f t="shared" si="18"/>
        <v>Монтаж коврика в тамбур подъезда.</v>
      </c>
      <c r="B170" s="143"/>
      <c r="C170" s="143"/>
      <c r="D170" s="143"/>
      <c r="E170" s="143"/>
      <c r="F170" s="148">
        <f t="shared" si="19"/>
        <v>4556</v>
      </c>
      <c r="G170" s="148"/>
      <c r="H170" s="29" t="str">
        <f t="shared" si="16"/>
        <v>разово</v>
      </c>
      <c r="I170" s="144">
        <f t="shared" si="20"/>
        <v>1</v>
      </c>
      <c r="J170" s="144"/>
      <c r="M170" s="22" t="s">
        <v>76</v>
      </c>
      <c r="N170" s="1" t="str">
        <v>Монтаж коврика в тамбур подъезда.</v>
      </c>
    </row>
    <row r="171" spans="1:14" ht="28.5" customHeight="1">
      <c r="A171" s="143" t="str">
        <f t="shared" si="18"/>
        <v>Генеральная уборка подъезда (сентябрь).</v>
      </c>
      <c r="B171" s="143"/>
      <c r="C171" s="143"/>
      <c r="D171" s="143"/>
      <c r="E171" s="143"/>
      <c r="F171" s="148">
        <f t="shared" si="19"/>
        <v>10000</v>
      </c>
      <c r="G171" s="148"/>
      <c r="H171" s="29" t="str">
        <f t="shared" si="16"/>
        <v>разово</v>
      </c>
      <c r="I171" s="144">
        <f t="shared" si="20"/>
        <v>1</v>
      </c>
      <c r="J171" s="144"/>
      <c r="M171" s="22" t="s">
        <v>76</v>
      </c>
      <c r="N171" s="1" t="str">
        <v>Генеральная уборка подъезда (сентябрь).</v>
      </c>
    </row>
    <row r="172" spans="1:14" ht="28.5" customHeight="1">
      <c r="A172" s="143" t="str">
        <f t="shared" si="18"/>
        <v>Замена светильника на 1 этаже.</v>
      </c>
      <c r="B172" s="143"/>
      <c r="C172" s="143"/>
      <c r="D172" s="143"/>
      <c r="E172" s="143"/>
      <c r="F172" s="148">
        <f t="shared" si="19"/>
        <v>1200</v>
      </c>
      <c r="G172" s="148"/>
      <c r="H172" s="29" t="str">
        <f t="shared" si="16"/>
        <v>разово</v>
      </c>
      <c r="I172" s="144">
        <f t="shared" si="20"/>
        <v>1</v>
      </c>
      <c r="J172" s="144"/>
      <c r="M172" s="22" t="s">
        <v>76</v>
      </c>
      <c r="N172" s="1" t="str">
        <v>Замена светильника на 1 этаже.</v>
      </c>
    </row>
    <row r="173" spans="1:14" ht="28.5" customHeight="1">
      <c r="A173" s="143" t="str">
        <f t="shared" si="18"/>
        <v>Замена тормозных колодок лифта.</v>
      </c>
      <c r="B173" s="143"/>
      <c r="C173" s="143"/>
      <c r="D173" s="143"/>
      <c r="E173" s="143"/>
      <c r="F173" s="148">
        <f t="shared" si="19"/>
        <v>1900</v>
      </c>
      <c r="G173" s="148"/>
      <c r="H173" s="29" t="str">
        <f t="shared" si="16"/>
        <v>разово</v>
      </c>
      <c r="I173" s="144">
        <f t="shared" si="20"/>
        <v>1</v>
      </c>
      <c r="J173" s="144"/>
      <c r="M173" s="22" t="s">
        <v>76</v>
      </c>
      <c r="N173" s="1" t="str">
        <v>Замена тормозных колодок лифта.</v>
      </c>
    </row>
    <row r="174" spans="1:14" ht="28.5" customHeight="1">
      <c r="A174" s="143" t="str">
        <f t="shared" si="18"/>
        <v>Замена кнопки вызова лифта (5 этаж).</v>
      </c>
      <c r="B174" s="143"/>
      <c r="C174" s="143"/>
      <c r="D174" s="143"/>
      <c r="E174" s="143"/>
      <c r="F174" s="148">
        <f t="shared" si="19"/>
        <v>1200</v>
      </c>
      <c r="G174" s="148"/>
      <c r="H174" s="29" t="str">
        <f t="shared" si="16"/>
        <v>разово</v>
      </c>
      <c r="I174" s="144">
        <f t="shared" si="20"/>
        <v>1</v>
      </c>
      <c r="J174" s="144"/>
      <c r="M174" s="22" t="s">
        <v>76</v>
      </c>
      <c r="N174" s="1" t="str">
        <v>Замена кнопки вызова лифта (5 этаж).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76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76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76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76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76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76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76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76</v>
      </c>
      <c r="N187" s="1">
        <v>0</v>
      </c>
    </row>
    <row r="188" spans="1:14" ht="29.25" customHeight="1">
      <c r="A188" s="104" t="s">
        <v>180</v>
      </c>
    </row>
    <row r="189" spans="1:14" ht="29.25" customHeight="1">
      <c r="A189" s="104" t="s">
        <v>180</v>
      </c>
    </row>
    <row r="190" spans="1:14" ht="36.75" customHeight="1">
      <c r="A190" s="168" t="s">
        <v>73</v>
      </c>
      <c r="B190" s="168"/>
      <c r="C190" s="168"/>
      <c r="D190" s="168"/>
      <c r="E190" s="27">
        <f>SUM(F158:G187)</f>
        <v>140913</v>
      </c>
    </row>
    <row r="191" spans="1:14" ht="51.75" customHeight="1">
      <c r="A191" s="168" t="s">
        <v>74</v>
      </c>
      <c r="B191" s="168"/>
      <c r="C191" s="168"/>
      <c r="D191" s="168"/>
      <c r="E191" s="27">
        <f>E190+E154-E155</f>
        <v>-288416.79000000004</v>
      </c>
    </row>
    <row r="192" spans="1:14">
      <c r="A192" s="104" t="s">
        <v>180</v>
      </c>
    </row>
    <row r="193" spans="1:10" ht="62.25" customHeight="1">
      <c r="A193" s="142" t="s">
        <v>78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80</v>
      </c>
    </row>
    <row r="195" spans="1:10" ht="18.75" customHeight="1">
      <c r="A195" s="140" t="str">
        <f>ПТО!F13</f>
        <v xml:space="preserve">  -  техническое освидетельствование лифта</v>
      </c>
      <c r="B195" s="140"/>
      <c r="C195" s="140"/>
      <c r="D195" s="140"/>
      <c r="E195" s="140"/>
      <c r="F195" s="140"/>
      <c r="G195" s="140"/>
      <c r="H195" s="49">
        <f>ПТО!G13</f>
        <v>8100</v>
      </c>
      <c r="I195" s="50" t="s">
        <v>80</v>
      </c>
    </row>
    <row r="196" spans="1:10" ht="18.75" customHeight="1">
      <c r="A196" s="140" t="str">
        <f>ПТО!F14</f>
        <v xml:space="preserve">  -  вывоз снега c придомовой территории</v>
      </c>
      <c r="B196" s="140"/>
      <c r="C196" s="140"/>
      <c r="D196" s="140"/>
      <c r="E196" s="140"/>
      <c r="F196" s="140"/>
      <c r="G196" s="140"/>
      <c r="H196" s="49">
        <f>ПТО!G14</f>
        <v>20000</v>
      </c>
      <c r="I196" s="50" t="s">
        <v>80</v>
      </c>
    </row>
    <row r="197" spans="1:10" ht="18.75" customHeight="1">
      <c r="A197" s="140" t="str">
        <f>ПТО!F15</f>
        <v xml:space="preserve">  -  ремонт подъезда</v>
      </c>
      <c r="B197" s="140"/>
      <c r="C197" s="140"/>
      <c r="D197" s="140"/>
      <c r="E197" s="140"/>
      <c r="F197" s="140"/>
      <c r="G197" s="140"/>
      <c r="H197" s="49">
        <f>ПТО!G15</f>
        <v>320000</v>
      </c>
      <c r="I197" s="50" t="s">
        <v>80</v>
      </c>
    </row>
    <row r="198" spans="1:10" ht="18.75" customHeight="1">
      <c r="A198" s="140" t="str">
        <f>ПТО!F16</f>
        <v xml:space="preserve">  -  замена светильника на фасаде (торец дома)</v>
      </c>
      <c r="B198" s="140"/>
      <c r="C198" s="140"/>
      <c r="D198" s="140"/>
      <c r="E198" s="140"/>
      <c r="F198" s="140"/>
      <c r="G198" s="140"/>
      <c r="H198" s="49">
        <f>ПТО!G16</f>
        <v>8000</v>
      </c>
      <c r="I198" s="52" t="s">
        <v>80</v>
      </c>
    </row>
    <row r="199" spans="1:10" ht="18.75" customHeight="1">
      <c r="A199" s="140" t="str">
        <f>ПТО!F17</f>
        <v xml:space="preserve">  -  благоустройство придомовой территории (приобретение рассады)</v>
      </c>
      <c r="B199" s="140"/>
      <c r="C199" s="140"/>
      <c r="D199" s="140"/>
      <c r="E199" s="140"/>
      <c r="F199" s="140"/>
      <c r="G199" s="140"/>
      <c r="H199" s="49">
        <f>ПТО!G17</f>
        <v>1500</v>
      </c>
      <c r="I199" s="50" t="s">
        <v>80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80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80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80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80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80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80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80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80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80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80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80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80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80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80</v>
      </c>
    </row>
    <row r="214" spans="1:9">
      <c r="A214" s="53" t="s">
        <v>82</v>
      </c>
      <c r="B214" s="54"/>
      <c r="C214" s="54"/>
      <c r="D214" s="54"/>
      <c r="E214" s="54"/>
      <c r="F214" s="54"/>
      <c r="G214" s="54"/>
      <c r="H214" s="55">
        <f>SUM(H194:H213)</f>
        <v>358800</v>
      </c>
      <c r="I214" s="56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7"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-177455.31</f>
        <v>-177455.31</v>
      </c>
    </row>
    <row r="2" spans="1:12" ht="18.75" customHeight="1">
      <c r="A2" s="122" t="s">
        <v>77</v>
      </c>
      <c r="B2" s="121" t="s">
        <v>192</v>
      </c>
      <c r="C2" s="121">
        <v>1</v>
      </c>
      <c r="D2" s="120">
        <v>8100</v>
      </c>
      <c r="E2" s="119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185</v>
      </c>
      <c r="B3" s="121" t="s">
        <v>193</v>
      </c>
      <c r="C3" s="121">
        <v>1</v>
      </c>
      <c r="D3" s="120">
        <v>4470</v>
      </c>
      <c r="E3" s="119" t="s">
        <v>195</v>
      </c>
      <c r="F3" s="30"/>
      <c r="G3" s="30"/>
      <c r="L3" s="33" t="str">
        <f t="shared" si="0"/>
        <v>ТР</v>
      </c>
    </row>
    <row r="4" spans="1:12" ht="18.75" customHeight="1">
      <c r="A4" s="122" t="s">
        <v>186</v>
      </c>
      <c r="B4" s="121" t="s">
        <v>193</v>
      </c>
      <c r="C4" s="121">
        <v>1</v>
      </c>
      <c r="D4" s="120">
        <v>2608</v>
      </c>
      <c r="E4" s="119" t="s">
        <v>196</v>
      </c>
      <c r="F4" s="30"/>
      <c r="G4" s="30"/>
      <c r="L4" s="33" t="str">
        <f t="shared" si="0"/>
        <v>ТР</v>
      </c>
    </row>
    <row r="5" spans="1:12" ht="18.75" customHeight="1">
      <c r="A5" s="123" t="s">
        <v>187</v>
      </c>
      <c r="B5" s="121" t="s">
        <v>193</v>
      </c>
      <c r="C5" s="121">
        <v>1</v>
      </c>
      <c r="D5" s="120">
        <v>249</v>
      </c>
      <c r="E5" s="119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3" t="s">
        <v>220</v>
      </c>
      <c r="B6" s="121" t="s">
        <v>193</v>
      </c>
      <c r="C6" s="121">
        <v>1</v>
      </c>
      <c r="D6" s="120">
        <v>3000</v>
      </c>
      <c r="E6" s="119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210</v>
      </c>
      <c r="B7" s="121" t="s">
        <v>193</v>
      </c>
      <c r="C7" s="121">
        <v>1</v>
      </c>
      <c r="D7" s="120">
        <v>10000</v>
      </c>
      <c r="E7" s="119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188</v>
      </c>
      <c r="B8" s="121" t="s">
        <v>193</v>
      </c>
      <c r="C8" s="121">
        <v>1</v>
      </c>
      <c r="D8" s="120">
        <v>73625</v>
      </c>
      <c r="E8" s="119" t="s">
        <v>200</v>
      </c>
      <c r="F8" s="45"/>
      <c r="G8" s="45"/>
      <c r="K8" s="43"/>
      <c r="L8" s="33" t="str">
        <f t="shared" si="0"/>
        <v>ТР</v>
      </c>
    </row>
    <row r="9" spans="1:12">
      <c r="A9" s="123" t="s">
        <v>189</v>
      </c>
      <c r="B9" s="121" t="s">
        <v>193</v>
      </c>
      <c r="C9" s="121">
        <v>1</v>
      </c>
      <c r="D9" s="120">
        <v>3000</v>
      </c>
      <c r="E9" s="119" t="s">
        <v>201</v>
      </c>
      <c r="F9" s="44"/>
      <c r="G9" s="44"/>
      <c r="K9" s="43"/>
      <c r="L9" s="33" t="str">
        <f t="shared" si="0"/>
        <v>ТР</v>
      </c>
    </row>
    <row r="10" spans="1:12">
      <c r="A10" s="123" t="s">
        <v>190</v>
      </c>
      <c r="B10" s="121" t="s">
        <v>193</v>
      </c>
      <c r="C10" s="121">
        <v>1</v>
      </c>
      <c r="D10" s="120">
        <v>12000</v>
      </c>
      <c r="E10" s="119" t="s">
        <v>202</v>
      </c>
      <c r="L10" s="33" t="str">
        <f t="shared" si="0"/>
        <v>ТР</v>
      </c>
    </row>
    <row r="11" spans="1:12" ht="94.5">
      <c r="A11" s="122" t="s">
        <v>191</v>
      </c>
      <c r="B11" s="121" t="s">
        <v>193</v>
      </c>
      <c r="C11" s="121">
        <v>1</v>
      </c>
      <c r="D11" s="120">
        <v>1500</v>
      </c>
      <c r="E11" s="119" t="s">
        <v>203</v>
      </c>
      <c r="F11" s="111" t="s">
        <v>78</v>
      </c>
      <c r="G11" s="111"/>
      <c r="L11" s="33" t="str">
        <f t="shared" si="0"/>
        <v>ТР</v>
      </c>
    </row>
    <row r="12" spans="1:12" ht="31.5">
      <c r="A12" s="123" t="s">
        <v>219</v>
      </c>
      <c r="B12" s="121" t="s">
        <v>193</v>
      </c>
      <c r="C12" s="121">
        <v>1</v>
      </c>
      <c r="D12" s="120">
        <v>2705</v>
      </c>
      <c r="E12" s="119" t="s">
        <v>204</v>
      </c>
      <c r="F12" s="112" t="s">
        <v>79</v>
      </c>
      <c r="G12" s="113">
        <v>1200</v>
      </c>
      <c r="L12" s="33" t="str">
        <f t="shared" si="0"/>
        <v>ТР</v>
      </c>
    </row>
    <row r="13" spans="1:12" ht="31.5">
      <c r="A13" s="124" t="s">
        <v>206</v>
      </c>
      <c r="B13" s="125" t="s">
        <v>193</v>
      </c>
      <c r="C13" s="121">
        <v>1</v>
      </c>
      <c r="D13" s="120">
        <v>800</v>
      </c>
      <c r="E13" s="129" t="s">
        <v>212</v>
      </c>
      <c r="F13" s="112" t="s">
        <v>81</v>
      </c>
      <c r="G13" s="113">
        <v>8100</v>
      </c>
      <c r="L13" s="33" t="str">
        <f t="shared" si="0"/>
        <v>ТР</v>
      </c>
    </row>
    <row r="14" spans="1:12" ht="31.5">
      <c r="A14" s="126" t="s">
        <v>207</v>
      </c>
      <c r="B14" s="127" t="s">
        <v>193</v>
      </c>
      <c r="C14" s="121">
        <v>1</v>
      </c>
      <c r="D14" s="120">
        <v>4556</v>
      </c>
      <c r="E14" s="128" t="s">
        <v>208</v>
      </c>
      <c r="F14" s="112" t="s">
        <v>221</v>
      </c>
      <c r="G14" s="114">
        <v>20000</v>
      </c>
      <c r="L14" s="33" t="str">
        <f t="shared" si="0"/>
        <v>ТР</v>
      </c>
    </row>
    <row r="15" spans="1:12" ht="15.75">
      <c r="A15" s="126" t="s">
        <v>209</v>
      </c>
      <c r="B15" s="127" t="s">
        <v>193</v>
      </c>
      <c r="C15" s="121">
        <v>1</v>
      </c>
      <c r="D15" s="120">
        <v>10000</v>
      </c>
      <c r="E15" s="128" t="s">
        <v>211</v>
      </c>
      <c r="F15" s="112" t="s">
        <v>222</v>
      </c>
      <c r="G15" s="114">
        <v>320000</v>
      </c>
      <c r="L15" s="33" t="str">
        <f t="shared" si="0"/>
        <v>ТР</v>
      </c>
    </row>
    <row r="16" spans="1:12" ht="31.5">
      <c r="A16" s="130" t="s">
        <v>213</v>
      </c>
      <c r="B16" s="131" t="s">
        <v>193</v>
      </c>
      <c r="C16" s="121">
        <v>1</v>
      </c>
      <c r="D16" s="120">
        <v>1200</v>
      </c>
      <c r="E16" s="132" t="s">
        <v>214</v>
      </c>
      <c r="F16" s="112" t="s">
        <v>223</v>
      </c>
      <c r="G16" s="114">
        <v>8000</v>
      </c>
      <c r="L16" s="33" t="str">
        <f t="shared" si="0"/>
        <v>ТР</v>
      </c>
    </row>
    <row r="17" spans="1:12" ht="31.5">
      <c r="A17" s="133" t="s">
        <v>215</v>
      </c>
      <c r="B17" s="134" t="s">
        <v>193</v>
      </c>
      <c r="C17" s="121">
        <v>1</v>
      </c>
      <c r="D17" s="120">
        <v>1900</v>
      </c>
      <c r="E17" s="135" t="s">
        <v>216</v>
      </c>
      <c r="F17" s="112" t="s">
        <v>224</v>
      </c>
      <c r="G17" s="114">
        <v>1500</v>
      </c>
      <c r="L17" s="33" t="str">
        <f t="shared" si="0"/>
        <v>ТР</v>
      </c>
    </row>
    <row r="18" spans="1:12">
      <c r="A18" s="136" t="s">
        <v>218</v>
      </c>
      <c r="B18" s="137" t="s">
        <v>193</v>
      </c>
      <c r="C18" s="137">
        <v>1</v>
      </c>
      <c r="D18" s="138">
        <v>1200</v>
      </c>
      <c r="E18" s="139" t="s">
        <v>217</v>
      </c>
      <c r="F18" s="103"/>
      <c r="L18" s="33" t="str">
        <f t="shared" si="0"/>
        <v>ТР</v>
      </c>
    </row>
    <row r="19" spans="1:12">
      <c r="A19" s="136"/>
      <c r="B19" s="137"/>
      <c r="C19" s="137"/>
      <c r="D19" s="138"/>
      <c r="E19" s="139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8">
        <v>309516.83999999997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309516.83999999997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118">
        <v>220140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220140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8">
        <v>52393.319999999992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52393.319999999992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8">
        <v>51953.04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51953.04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8">
        <v>15409.800000000001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15409.800000000001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8">
        <v>113151.95999999999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113151.95999999999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181</v>
      </c>
      <c r="B46" s="118">
        <v>54154.44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54154.44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CoFzxIomYTl8b30KZ9ISQH0hbQSHJT86Ye7Ds3T2NlrcW92k6KFWRp3eTNWBvaMdtlwRLL0jzY/TRZDY4vFhg==" saltValue="lad87LZrhr1MjtfyUSZ4E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205</v>
      </c>
      <c r="F1" s="60">
        <v>3669.5</v>
      </c>
    </row>
    <row r="2" spans="1:10" ht="15.75" customHeight="1">
      <c r="A2" s="70" t="s">
        <v>88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90</v>
      </c>
      <c r="B4" s="72" t="s">
        <v>4</v>
      </c>
      <c r="C4" s="83">
        <v>368993.35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91</v>
      </c>
      <c r="B5" s="72" t="s">
        <v>5</v>
      </c>
      <c r="C5" s="79">
        <f>SUM(C6:C8)</f>
        <v>1075510.1200000001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92</v>
      </c>
      <c r="B6" s="72" t="s">
        <v>6</v>
      </c>
      <c r="C6" s="83">
        <v>823635.64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93</v>
      </c>
      <c r="B7" s="72" t="s">
        <v>7</v>
      </c>
      <c r="C7" s="83">
        <f>F1*5.72*12</f>
        <v>251874.48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94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95</v>
      </c>
      <c r="B9" s="72" t="s">
        <v>9</v>
      </c>
      <c r="C9" s="79">
        <f>SUM(C10:C14)</f>
        <v>1036722.95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96</v>
      </c>
      <c r="B10" s="72" t="s">
        <v>10</v>
      </c>
      <c r="C10" s="83">
        <v>1036722.95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101</v>
      </c>
      <c r="B15" s="72" t="s">
        <v>15</v>
      </c>
      <c r="C15" s="79">
        <f>C9</f>
        <v>1036722.95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102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104</v>
      </c>
      <c r="B18" s="72" t="s">
        <v>18</v>
      </c>
      <c r="C18" s="79">
        <f>IF(C16&gt;0,0,IF(C4&gt;0,C4+C5-C9,C5-C2-C9))</f>
        <v>407780.52000000025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110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111</v>
      </c>
      <c r="B27" s="75" t="s">
        <v>4</v>
      </c>
      <c r="C27" s="86">
        <v>45400.94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112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114</v>
      </c>
      <c r="B30" s="75" t="s">
        <v>18</v>
      </c>
      <c r="C30" s="86">
        <v>77501.05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45648.67</v>
      </c>
      <c r="F37" s="94" t="s">
        <v>173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119</v>
      </c>
      <c r="B38" s="78" t="s">
        <v>37</v>
      </c>
      <c r="C38" s="90">
        <v>41688.28</v>
      </c>
      <c r="D38" s="94" t="s">
        <v>171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120</v>
      </c>
      <c r="B39" s="78" t="s">
        <v>38</v>
      </c>
      <c r="C39" s="91">
        <v>43778.45</v>
      </c>
      <c r="D39" s="94" t="s">
        <v>172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121</v>
      </c>
      <c r="B40" s="78" t="s">
        <v>39</v>
      </c>
      <c r="C40" s="93">
        <f>IF(E37-C39&lt;0,0,E37-C39)</f>
        <v>1870.2200000000012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122</v>
      </c>
      <c r="B41" s="78" t="s">
        <v>40</v>
      </c>
      <c r="C41" s="93">
        <f>E37</f>
        <v>45648.67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123</v>
      </c>
      <c r="B42" s="78" t="s">
        <v>41</v>
      </c>
      <c r="C42" s="93">
        <f>E37</f>
        <v>45648.67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125855.69</v>
      </c>
      <c r="F45" s="94" t="s">
        <v>173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128</v>
      </c>
      <c r="B46" s="78" t="s">
        <v>37</v>
      </c>
      <c r="C46" s="90">
        <v>9038.11</v>
      </c>
      <c r="D46" s="94" t="s">
        <v>174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129</v>
      </c>
      <c r="B47" s="78" t="s">
        <v>38</v>
      </c>
      <c r="C47" s="91">
        <v>116765.51</v>
      </c>
      <c r="D47" s="94" t="s">
        <v>172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130</v>
      </c>
      <c r="B48" s="78" t="s">
        <v>39</v>
      </c>
      <c r="C48" s="93">
        <f>IF(E45-C47&lt;0,0,E45-C47)</f>
        <v>9090.1800000000076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131</v>
      </c>
      <c r="B49" s="78" t="s">
        <v>40</v>
      </c>
      <c r="C49" s="93">
        <f>E45</f>
        <v>125855.69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132</v>
      </c>
      <c r="B50" s="78" t="s">
        <v>41</v>
      </c>
      <c r="C50" s="93">
        <f>E45</f>
        <v>125855.69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200366.04</v>
      </c>
      <c r="F53" s="94" t="s">
        <v>173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136</v>
      </c>
      <c r="B54" s="75" t="s">
        <v>37</v>
      </c>
      <c r="C54" s="98">
        <v>13429.36</v>
      </c>
      <c r="D54" s="94" t="s">
        <v>174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137</v>
      </c>
      <c r="B55" s="75" t="s">
        <v>38</v>
      </c>
      <c r="C55" s="86">
        <v>186582.73</v>
      </c>
      <c r="D55" s="94" t="s">
        <v>172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138</v>
      </c>
      <c r="B56" s="75" t="s">
        <v>39</v>
      </c>
      <c r="C56" s="93">
        <f>IF(E53-C55&lt;0,0,E53-C55)</f>
        <v>13783.309999999998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139</v>
      </c>
      <c r="B57" s="75" t="s">
        <v>40</v>
      </c>
      <c r="C57" s="93">
        <f>E53</f>
        <v>200366.04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140</v>
      </c>
      <c r="B58" s="75" t="s">
        <v>41</v>
      </c>
      <c r="C58" s="93">
        <f>E53</f>
        <v>200366.04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141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142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143</v>
      </c>
      <c r="B61" s="77" t="s">
        <v>84</v>
      </c>
      <c r="C61" s="96" t="str">
        <f>IF(E61&gt;0,"Предоставляется",0)</f>
        <v>Предоставляется</v>
      </c>
      <c r="D61" s="96" t="s">
        <v>55</v>
      </c>
      <c r="E61" s="95">
        <v>79136.67</v>
      </c>
      <c r="F61" s="94" t="s">
        <v>173</v>
      </c>
      <c r="G61" s="66"/>
      <c r="H61" s="66"/>
    </row>
    <row r="62" spans="1:15" ht="15.75" customHeight="1">
      <c r="A62" s="73" t="s">
        <v>144</v>
      </c>
      <c r="B62" s="75" t="s">
        <v>37</v>
      </c>
      <c r="C62" s="98">
        <v>146.46</v>
      </c>
      <c r="D62" s="94" t="s">
        <v>174</v>
      </c>
      <c r="E62" s="69"/>
      <c r="G62" s="64"/>
      <c r="H62" s="64"/>
    </row>
    <row r="63" spans="1:15" ht="15.75" customHeight="1">
      <c r="A63" s="73" t="s">
        <v>145</v>
      </c>
      <c r="B63" s="75" t="s">
        <v>38</v>
      </c>
      <c r="C63" s="86">
        <v>73642.509999999995</v>
      </c>
      <c r="D63" s="94" t="s">
        <v>172</v>
      </c>
      <c r="E63" s="69"/>
      <c r="G63" s="64"/>
      <c r="H63" s="64"/>
    </row>
    <row r="64" spans="1:15" ht="15.75" customHeight="1">
      <c r="A64" s="73" t="s">
        <v>146</v>
      </c>
      <c r="B64" s="75" t="s">
        <v>39</v>
      </c>
      <c r="C64" s="93">
        <f>IF(E61-C63&lt;0,0,E61-C63)</f>
        <v>5494.1600000000035</v>
      </c>
      <c r="D64" s="80" t="s">
        <v>59</v>
      </c>
      <c r="E64" s="69"/>
      <c r="G64" s="64"/>
      <c r="H64" s="64"/>
    </row>
    <row r="65" spans="1:8" ht="15.75" customHeight="1">
      <c r="A65" s="73" t="s">
        <v>147</v>
      </c>
      <c r="B65" s="75" t="s">
        <v>40</v>
      </c>
      <c r="C65" s="93">
        <f>E61</f>
        <v>79136.67</v>
      </c>
      <c r="D65" s="80" t="s">
        <v>59</v>
      </c>
      <c r="E65" s="69"/>
      <c r="G65" s="64"/>
      <c r="H65" s="64"/>
    </row>
    <row r="66" spans="1:8" ht="15.75" customHeight="1">
      <c r="A66" s="73" t="s">
        <v>148</v>
      </c>
      <c r="B66" s="75" t="s">
        <v>41</v>
      </c>
      <c r="C66" s="93">
        <f>E61</f>
        <v>79136.67</v>
      </c>
      <c r="D66" s="80" t="s">
        <v>59</v>
      </c>
      <c r="E66" s="69"/>
      <c r="G66" s="64"/>
      <c r="H66" s="64"/>
    </row>
    <row r="67" spans="1:8" ht="15.75" customHeight="1">
      <c r="A67" s="73" t="s">
        <v>149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151</v>
      </c>
      <c r="B69" s="77" t="s">
        <v>85</v>
      </c>
      <c r="C69" s="96" t="str">
        <f>IF(E69&gt;0,"Предоставляется",0)</f>
        <v>Предоставляется</v>
      </c>
      <c r="D69" s="96" t="s">
        <v>55</v>
      </c>
      <c r="E69" s="95">
        <v>27731.85</v>
      </c>
      <c r="F69" s="94" t="s">
        <v>173</v>
      </c>
      <c r="G69" s="66"/>
      <c r="H69" s="66"/>
    </row>
    <row r="70" spans="1:8" ht="15.75" customHeight="1">
      <c r="A70" s="73" t="s">
        <v>152</v>
      </c>
      <c r="B70" s="75" t="s">
        <v>37</v>
      </c>
      <c r="C70" s="98">
        <v>1991.52</v>
      </c>
      <c r="D70" s="94" t="s">
        <v>174</v>
      </c>
      <c r="E70" s="69"/>
      <c r="G70" s="64"/>
      <c r="H70" s="64"/>
    </row>
    <row r="71" spans="1:8" ht="15.75" customHeight="1">
      <c r="A71" s="73" t="s">
        <v>153</v>
      </c>
      <c r="B71" s="75" t="s">
        <v>38</v>
      </c>
      <c r="C71" s="86">
        <v>25869.61</v>
      </c>
      <c r="D71" s="94" t="s">
        <v>172</v>
      </c>
      <c r="E71" s="69"/>
      <c r="G71" s="64"/>
      <c r="H71" s="64"/>
    </row>
    <row r="72" spans="1:8" ht="15.75" customHeight="1">
      <c r="A72" s="73" t="s">
        <v>154</v>
      </c>
      <c r="B72" s="75" t="s">
        <v>39</v>
      </c>
      <c r="C72" s="93">
        <f>IF(E69-C71&lt;0,0,E69-C71)</f>
        <v>1862.239999999998</v>
      </c>
      <c r="D72" s="80" t="s">
        <v>59</v>
      </c>
      <c r="E72" s="69"/>
      <c r="G72" s="64"/>
      <c r="H72" s="64"/>
    </row>
    <row r="73" spans="1:8" ht="15.75" customHeight="1">
      <c r="A73" s="73" t="s">
        <v>155</v>
      </c>
      <c r="B73" s="75" t="s">
        <v>40</v>
      </c>
      <c r="C73" s="93">
        <f>E69</f>
        <v>27731.85</v>
      </c>
      <c r="D73" s="80" t="s">
        <v>59</v>
      </c>
      <c r="E73" s="69"/>
      <c r="G73" s="64"/>
      <c r="H73" s="64"/>
    </row>
    <row r="74" spans="1:8" ht="15.75" customHeight="1">
      <c r="A74" s="73" t="s">
        <v>156</v>
      </c>
      <c r="B74" s="75" t="s">
        <v>41</v>
      </c>
      <c r="C74" s="93">
        <f>E69</f>
        <v>27731.85</v>
      </c>
      <c r="D74" s="80" t="s">
        <v>59</v>
      </c>
      <c r="E74" s="69"/>
      <c r="G74" s="64"/>
      <c r="H74" s="64"/>
    </row>
    <row r="75" spans="1:8" ht="15.75" customHeight="1">
      <c r="A75" s="73" t="s">
        <v>157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159</v>
      </c>
      <c r="B77" s="77" t="s">
        <v>86</v>
      </c>
      <c r="C77" s="96">
        <f>IF(E77&gt;0,"Предоставляется",0)</f>
        <v>0</v>
      </c>
      <c r="D77" s="96" t="s">
        <v>87</v>
      </c>
      <c r="E77" s="95">
        <v>0</v>
      </c>
      <c r="F77" s="94" t="s">
        <v>173</v>
      </c>
      <c r="G77" s="66"/>
      <c r="H77" s="66"/>
    </row>
    <row r="78" spans="1:8" ht="15.75" customHeight="1">
      <c r="A78" s="73" t="s">
        <v>160</v>
      </c>
      <c r="B78" s="75" t="s">
        <v>37</v>
      </c>
      <c r="C78" s="98">
        <v>0</v>
      </c>
      <c r="D78" s="94" t="s">
        <v>175</v>
      </c>
      <c r="E78" s="64"/>
      <c r="G78" s="64"/>
      <c r="H78" s="64"/>
    </row>
    <row r="79" spans="1:8" ht="15.75" customHeight="1">
      <c r="A79" s="73" t="s">
        <v>161</v>
      </c>
      <c r="B79" s="75" t="s">
        <v>38</v>
      </c>
      <c r="C79" s="86">
        <v>0</v>
      </c>
      <c r="D79" s="94" t="s">
        <v>172</v>
      </c>
      <c r="E79" s="64"/>
      <c r="G79" s="64"/>
      <c r="H79" s="64"/>
    </row>
    <row r="80" spans="1:8" ht="15.75" customHeight="1">
      <c r="A80" s="73" t="s">
        <v>162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163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164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176</v>
      </c>
      <c r="B2" s="59" t="s">
        <v>45</v>
      </c>
      <c r="C2" s="105">
        <v>2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177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178</v>
      </c>
      <c r="B4" s="59" t="s">
        <v>47</v>
      </c>
      <c r="C4" s="106">
        <v>5000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2020-03-19T00:56:59Z</dcterms:modified>
</cp:coreProperties>
</file>