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9" i="1" l="1"/>
  <c r="A120" i="1"/>
  <c r="A118" i="1"/>
  <c r="A121" i="1"/>
  <c r="D118" i="1"/>
  <c r="A122" i="1"/>
  <c r="F118" i="1"/>
  <c r="A123" i="1"/>
  <c r="F94" i="1"/>
  <c r="A97" i="1"/>
  <c r="A101" i="1"/>
  <c r="F134" i="1"/>
  <c r="A14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<sst xmlns="http://schemas.openxmlformats.org/spreadsheetml/2006/main" count="571" uniqueCount="216">
  <si>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</si>
  <si>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</si>
  <si>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</si>
  <si>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</si>
  <si>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</si>
  <si>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</si>
  <si>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</si>
  <si>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</si>
  <si>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</si>
  <si>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</si>
  <si>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</si>
  <si>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</si>
  <si>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</si>
  <si>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</si>
  <si>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</si>
  <si>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</si>
  <si>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</si>
  <si>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</si>
  <si>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</si>
  <si>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</si>
  <si>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</si>
  <si>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</si>
  <si>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</si>
  <si>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</si>
  <si>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</si>
  <si>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</si>
  <si>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</si>
  <si>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</si>
  <si>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</si>
  <si>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</si>
  <si>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</si>
  <si>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</si>
  <si>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</si>
  <si>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</si>
  <si>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</si>
  <si>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</si>
  <si>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</si>
  <si>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</si>
  <si>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</si>
  <si>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</si>
  <si>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</si>
  <si>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</si>
  <si>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</si>
  <si>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</si>
  <si>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</si>
  <si>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</si>
  <si>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</si>
  <si>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</si>
  <si>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</si>
  <si>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</si>
  <si>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</si>
  <si>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</si>
  <si>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</si>
  <si>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</si>
  <si>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</si>
  <si>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</si>
  <si>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</si>
  <si>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</si>
  <si>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</si>
  <si>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</si>
  <si>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</si>
  <si>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</si>
  <si>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</si>
  <si>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</si>
  <si>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</si>
  <si>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</si>
  <si>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</si>
  <si>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</si>
  <si>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</si>
  <si>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</si>
  <si>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</si>
  <si>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</si>
  <si>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</si>
  <si>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</si>
  <si>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</si>
  <si>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</si>
  <si>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</si>
  <si>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</si>
  <si>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</si>
  <si>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</si>
  <si>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</si>
  <si>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</si>
  <si>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</si>
  <si>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</si>
  <si>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</si>
  <si>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</si>
  <si>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</si>
  <si>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</si>
  <si>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</si>
  <si>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</si>
  <si>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</si>
  <si>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</si>
  <si>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</si>
  <si>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</si>
  <si>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</si>
  <si>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</si>
  <si>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</si>
  <si>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</si>
  <si>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</si>
  <si>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</si>
  <si>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</si>
  <si>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</si>
  <si>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</si>
  <si>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</si>
  <si>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</si>
  <si>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</si>
  <si>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</si>
  <si>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</si>
  <si>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</si>
  <si>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</si>
  <si>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</si>
  <si>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</si>
  <si>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</si>
  <si>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</si>
  <si>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</si>
  <si>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</si>
  <si>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</si>
  <si>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</si>
  <si>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</si>
  <si>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</si>
  <si>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</si>
  <si>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</si>
  <si>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</si>
  <si>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</si>
  <si>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</si>
  <si>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</si>
  <si>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</si>
  <si>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</si>
  <si>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</si>
  <si>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</si>
  <si>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</si>
  <si>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</si>
  <si>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</si>
  <si>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</si>
  <si>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</si>
  <si>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</si>
  <si>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</si>
  <si>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</si>
  <si>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</si>
  <si>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</si>
  <si>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</si>
  <si>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</si>
  <si>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</si>
  <si>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</si>
  <si>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</si>
  <si>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</si>
  <si>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</si>
  <si>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</si>
  <si>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</si>
  <si>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</si>
  <si>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</si>
  <si>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</si>
  <si>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</si>
  <si>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</si>
  <si>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</si>
  <si>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</si>
  <si>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</si>
  <si>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</si>
  <si>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</si>
  <si>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</si>
  <si>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</si>
  <si>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</si>
  <si>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</si>
  <si>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</si>
  <si>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</si>
  <si>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</si>
  <si>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</si>
  <si>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</si>
  <si>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</si>
  <si>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</si>
  <si>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</si>
  <si>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</si>
  <si>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</si>
  <si>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</si>
  <si>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</si>
  <si>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</si>
  <si>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</si>
  <si>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</si>
  <si>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</si>
  <si>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</si>
  <si>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</si>
  <si>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</si>
  <si>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</si>
  <si>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28/2</t>
  </si>
  <si>
    <t>Техническое обслуживание системы видеонаблюдения.</t>
  </si>
  <si>
    <t>Приобретение и установка лампочек LED.</t>
  </si>
  <si>
    <t>Благоустройство придомовой территории (приобретение цветов).</t>
  </si>
  <si>
    <t>Благоустройство придомовой территории (приобретение песка).</t>
  </si>
  <si>
    <t>ежегодно</t>
  </si>
  <si>
    <t>ежемесячно</t>
  </si>
  <si>
    <t>разово</t>
  </si>
  <si>
    <t>АВР 3/19 от 26.02.2019</t>
  </si>
  <si>
    <t>АВР 4/19 от 26.02.2019</t>
  </si>
  <si>
    <t>АВР 2/19 от 31.01.2019, Решение, счет №С-1211 от 29.11.2018</t>
  </si>
  <si>
    <t>АВР 1/19 от 25.01.2019, Решение</t>
  </si>
  <si>
    <t>АВР 5/19 от 18.03.2019</t>
  </si>
  <si>
    <t>АВР 6/19 от 28.05.2019</t>
  </si>
  <si>
    <t>АВР №8/19 от 28.06.2019, Счет №41 от 17.06.2019</t>
  </si>
  <si>
    <t>АВР 7/19 от 27.05.2019, Решение</t>
  </si>
  <si>
    <t>Приобретение и установка светодиодных лампочек.</t>
  </si>
  <si>
    <t>АВР 9/19 от 20.08.2019, Решение</t>
  </si>
  <si>
    <t>с 01.01.2018 на осн. Протакола №1 от 15.11.2017</t>
  </si>
  <si>
    <t>с 01.11.2018 на осн. Протокола №1 от 30.09.2018, Приказ №45 от 10.10.2018</t>
  </si>
  <si>
    <t>площадь дома</t>
  </si>
  <si>
    <t>Ремонт окон, дверей, замена уплотнителя.</t>
  </si>
  <si>
    <t>АВР 10/19 от 25.09.2019, Решение</t>
  </si>
  <si>
    <t>с 01.07.2019 на осн. Протокола №1-2 от 01.07.2019, Приказ №48 от 02.07.2019</t>
  </si>
  <si>
    <t>Приобретение, установка и украшение новогодней елки.</t>
  </si>
  <si>
    <t>АВР 11/19 от 15.12.2019, Решение</t>
  </si>
  <si>
    <t>Ремонт подъезда (2 этаж).</t>
  </si>
  <si>
    <t>АВР 12/19 от 31.12.2019, Решение,  счет от 01.11.2019</t>
  </si>
  <si>
    <t>Замена клапана соленоидного Ду 25 на системе  отопления.</t>
  </si>
  <si>
    <t>Приобретение и установка автоматического шлагбаума.</t>
  </si>
  <si>
    <t>Отчет об исполнении договора управления многоквартирного дома 
Франк-Каменецкого, 28/2 в части текущего ремонта</t>
  </si>
  <si>
    <t>Приобретение, установка, украшение новогодней елки.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</si>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</sst>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4" fillId="0" borderId="0"/>
  </cellStyleXfs>
  <cellXfs count="174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21" fillId="0" borderId="0" xfId="5" applyFont="1" applyFill="1" applyBorder="1" applyAlignment="1"/>
    <xf numFmtId="4" fontId="7" fillId="0" borderId="0" xfId="5" applyNumberFormat="1" applyFill="1" applyBorder="1" applyAlignment="1">
      <alignment vertical="center"/>
    </xf>
    <xf numFmtId="0" fontId="7" fillId="0" borderId="0" xfId="5" applyFill="1" applyBorder="1" applyAlignment="1">
      <alignment horizontal="center"/>
    </xf>
    <xf numFmtId="4" fontId="7" fillId="0" borderId="0" xfId="5" applyNumberFormat="1" applyBorder="1" applyAlignment="1"/>
    <xf numFmtId="0" fontId="7" fillId="0" borderId="0" xfId="5" applyFill="1" applyBorder="1"/>
    <xf numFmtId="4" fontId="7" fillId="0" borderId="0" xfId="5" applyNumberFormat="1" applyFill="1" applyBorder="1" applyAlignment="1"/>
    <xf numFmtId="4" fontId="21" fillId="0" borderId="0" xfId="5" applyNumberFormat="1" applyFont="1" applyFill="1" applyBorder="1" applyAlignment="1"/>
    <xf numFmtId="1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/>
    <xf numFmtId="0" fontId="7" fillId="0" borderId="0" xfId="5" applyFill="1" applyBorder="1" applyAlignment="1">
      <alignment horizontal="center" vertical="center"/>
    </xf>
    <xf numFmtId="0" fontId="6" fillId="0" borderId="0" xfId="2" applyFont="1" applyFill="1" applyBorder="1" applyAlignment="1"/>
    <xf numFmtId="0" fontId="0" fillId="6" borderId="0" xfId="0" applyFill="1" applyProtection="1">
      <protection locked="0"/>
    </xf>
    <xf numFmtId="0" fontId="5" fillId="0" borderId="0" xfId="2" applyFont="1" applyFill="1" applyBorder="1" applyAlignment="1"/>
    <xf numFmtId="0" fontId="0" fillId="0" borderId="0" xfId="0" applyFill="1"/>
    <xf numFmtId="164" fontId="0" fillId="4" borderId="0" xfId="0" applyNumberFormat="1" applyFill="1" applyBorder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0" xfId="2" applyFont="1" applyFill="1" applyBorder="1" applyAlignment="1"/>
    <xf numFmtId="0" fontId="2" fillId="0" borderId="0" xfId="5" applyFont="1" applyFill="1" applyBorder="1" applyAlignment="1"/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5" sqref="K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0" t="s">
        <v>183</v>
      </c>
      <c r="B2" s="160"/>
      <c r="C2" s="160"/>
      <c r="D2" s="160"/>
      <c r="E2" s="160"/>
      <c r="F2" s="160"/>
      <c r="G2" s="160"/>
      <c r="H2" s="160"/>
      <c r="I2" s="160"/>
      <c r="J2" s="16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61"/>
      <c r="M8" s="109"/>
      <c r="N8" s="109"/>
      <c r="O8" s="70" t="s">
        <v>89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61"/>
      <c r="M9" s="109"/>
      <c r="N9" s="109"/>
      <c r="O9" s="70" t="s">
        <v>90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194542.58</v>
      </c>
      <c r="K10" s="109"/>
      <c r="L10" s="161"/>
      <c r="M10" s="109"/>
      <c r="N10" s="109"/>
      <c r="O10" s="70" t="s">
        <v>91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762199.87</v>
      </c>
      <c r="K11" s="109"/>
      <c r="L11" s="161"/>
      <c r="M11" s="109"/>
      <c r="N11" s="109"/>
      <c r="O11" s="70" t="s">
        <v>92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362340.79</v>
      </c>
      <c r="K12" s="109"/>
      <c r="L12" s="161"/>
      <c r="M12" s="109"/>
      <c r="N12" s="109"/>
      <c r="O12" s="70" t="s">
        <v>93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250858.8</v>
      </c>
      <c r="K13" s="109"/>
      <c r="L13" s="161"/>
      <c r="M13" s="109"/>
      <c r="N13" s="109"/>
      <c r="O13" s="70" t="s">
        <v>94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149000.28</v>
      </c>
      <c r="K14" s="109"/>
      <c r="L14" s="161"/>
      <c r="M14" s="109"/>
      <c r="N14" s="109"/>
      <c r="O14" s="70" t="s">
        <v>95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691648.32</v>
      </c>
      <c r="K15" s="109"/>
      <c r="L15" s="161"/>
      <c r="M15" s="109"/>
      <c r="N15" s="109"/>
      <c r="O15" s="70" t="s">
        <v>96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691648.32</v>
      </c>
      <c r="K16" s="109"/>
      <c r="L16" s="161"/>
      <c r="M16" s="109"/>
      <c r="N16" s="109"/>
      <c r="O16" s="70" t="s">
        <v>97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61"/>
      <c r="M17" s="109"/>
      <c r="N17" s="109"/>
      <c r="O17" s="70" t="s">
        <v>98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61"/>
      <c r="M18" s="109"/>
      <c r="N18" s="109"/>
      <c r="O18" s="70" t="s">
        <v>99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61"/>
      <c r="M19" s="109"/>
      <c r="N19" s="109"/>
      <c r="O19" s="70" t="s">
        <v>100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61"/>
      <c r="M20" s="109"/>
      <c r="N20" s="109"/>
      <c r="O20" s="70" t="s">
        <v>101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691648.32</v>
      </c>
      <c r="K21" s="109"/>
      <c r="L21" s="161"/>
      <c r="M21" s="109"/>
      <c r="N21" s="109"/>
      <c r="O21" s="70" t="s">
        <v>102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61"/>
      <c r="M22" s="109"/>
      <c r="N22" s="109"/>
      <c r="O22" s="70" t="s">
        <v>103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61"/>
      <c r="M23" s="109"/>
      <c r="N23" s="109"/>
      <c r="O23" s="70" t="s">
        <v>104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265094.13</v>
      </c>
      <c r="K24" s="109"/>
      <c r="L24" s="161"/>
      <c r="M24" s="109"/>
      <c r="N24" s="109"/>
      <c r="O24" s="70" t="s">
        <v>105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09"/>
      <c r="L27" s="16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74968.92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50">
        <f>VLOOKUP(A29,ПТО!$A$39:$D$53,2,FALSE)</f>
        <v>67676.28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2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67676.28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34421.519999999997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2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10209.84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84887.039999999994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5" t="str">
        <f>ПТО!A46</f>
        <v>Услуги и работы по управлению МКД</v>
      </c>
      <c r="B35" s="145"/>
      <c r="C35" s="145"/>
      <c r="D35" s="145"/>
      <c r="E35" s="145"/>
      <c r="F35" s="150">
        <f>VLOOKUP(A35,ПТО!$A$39:$D$53,2,FALSE)</f>
        <v>149000.28</v>
      </c>
      <c r="G35" s="150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2"/>
      <c r="M35" s="116"/>
      <c r="N35" s="109"/>
      <c r="O35" s="23" t="str">
        <f t="shared" si="1"/>
        <v>Услуги и работы по управлению МКД</v>
      </c>
      <c r="R35" s="1" t="s">
        <v>75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2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2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2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2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2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2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2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5" t="str">
        <f>ПТО!A2</f>
        <v>Техническое освидетельствование лифта.</v>
      </c>
      <c r="B43" s="145"/>
      <c r="C43" s="145"/>
      <c r="D43" s="145"/>
      <c r="E43" s="145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46">
        <f>VLOOKUP(A43,ПТО!$A$2:$D$31,3,FALSE)</f>
        <v>1</v>
      </c>
      <c r="J43" s="146"/>
      <c r="K43" s="109"/>
      <c r="L43" s="162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5" t="str">
        <f>ПТО!A3</f>
        <v>Техническое обслуживание системы видеонаблюдения.</v>
      </c>
      <c r="B44" s="145"/>
      <c r="C44" s="145"/>
      <c r="D44" s="145"/>
      <c r="E44" s="145"/>
      <c r="F44" s="150">
        <f>VLOOKUP(A44,ПТО!$A$2:$D$31,4,FALSE)</f>
        <v>11160</v>
      </c>
      <c r="G44" s="150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09"/>
      <c r="L44" s="162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5" t="str">
        <f>ПТО!A4</f>
        <v>Замена клапана соленоидного Ду 25 на системе  отопления.</v>
      </c>
      <c r="B45" s="145"/>
      <c r="C45" s="145"/>
      <c r="D45" s="145"/>
      <c r="E45" s="145"/>
      <c r="F45" s="150">
        <f>VLOOKUP(A45,ПТО!$A$2:$D$31,4,FALSE)</f>
        <v>11600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09"/>
      <c r="L45" s="162"/>
      <c r="M45" s="116"/>
      <c r="N45" s="109"/>
      <c r="O45" s="23" t="str">
        <f t="shared" si="1"/>
        <v>Замена клапана соленоидного Ду 25 на системе  отопления.</v>
      </c>
      <c r="R45" s="22" t="s">
        <v>76</v>
      </c>
    </row>
    <row r="46" spans="1:18" ht="51" customHeight="1" outlineLevel="1">
      <c r="A46" s="145" t="str">
        <f>ПТО!A5</f>
        <v>Приобретение, установка и украшение новогодней елки.</v>
      </c>
      <c r="B46" s="145"/>
      <c r="C46" s="145"/>
      <c r="D46" s="145"/>
      <c r="E46" s="145"/>
      <c r="F46" s="150">
        <f>VLOOKUP(A46,ПТО!$A$2:$D$31,4,FALSE)</f>
        <v>3503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2"/>
      <c r="M46" s="116"/>
      <c r="N46" s="109"/>
      <c r="O46" s="23" t="str">
        <f t="shared" si="1"/>
        <v>Приобретение, установка и украшение новогодней елки.</v>
      </c>
      <c r="R46" s="22" t="s">
        <v>76</v>
      </c>
    </row>
    <row r="47" spans="1:18" ht="51" customHeight="1" outlineLevel="1">
      <c r="A47" s="145" t="str">
        <f>ПТО!A6</f>
        <v>Приобретение и установка лампочек LED.</v>
      </c>
      <c r="B47" s="145"/>
      <c r="C47" s="145"/>
      <c r="D47" s="145"/>
      <c r="E47" s="145"/>
      <c r="F47" s="150">
        <f>VLOOKUP(A47,ПТО!$A$2:$D$31,4,FALSE)</f>
        <v>2415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2"/>
      <c r="M47" s="116"/>
      <c r="N47" s="109"/>
      <c r="O47" s="23" t="str">
        <f t="shared" si="1"/>
        <v>Приобретение и установка лампочек LED.</v>
      </c>
      <c r="R47" s="22" t="s">
        <v>76</v>
      </c>
    </row>
    <row r="48" spans="1:18" ht="51" customHeight="1" outlineLevel="1">
      <c r="A48" s="145" t="str">
        <f>ПТО!A7</f>
        <v>Приобретение и установка автоматического шлагбаума.</v>
      </c>
      <c r="B48" s="145"/>
      <c r="C48" s="145"/>
      <c r="D48" s="145"/>
      <c r="E48" s="145"/>
      <c r="F48" s="150">
        <f>VLOOKUP(A48,ПТО!$A$2:$D$31,4,FALSE)</f>
        <v>33400</v>
      </c>
      <c r="G48" s="150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2"/>
      <c r="M48" s="116"/>
      <c r="N48" s="109"/>
      <c r="O48" s="23" t="str">
        <f t="shared" si="1"/>
        <v>Приобретение и установка автоматического шлагбаума.</v>
      </c>
      <c r="R48" s="22" t="s">
        <v>76</v>
      </c>
    </row>
    <row r="49" spans="1:18" ht="51" customHeight="1" outlineLevel="1">
      <c r="A49" s="145" t="str">
        <f>ПТО!A8</f>
        <v>Благоустройство придомовой территории (приобретение цветов).</v>
      </c>
      <c r="B49" s="145"/>
      <c r="C49" s="145"/>
      <c r="D49" s="145"/>
      <c r="E49" s="145"/>
      <c r="F49" s="150">
        <f>VLOOKUP(A49,ПТО!$A$2:$D$31,4,FALSE)</f>
        <v>4542.5</v>
      </c>
      <c r="G49" s="150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2"/>
      <c r="M49" s="116"/>
      <c r="N49" s="109"/>
      <c r="O49" s="23" t="str">
        <f t="shared" si="1"/>
        <v>Благоустройство придомовой территории (приобретение цветов).</v>
      </c>
      <c r="R49" s="22" t="s">
        <v>76</v>
      </c>
    </row>
    <row r="50" spans="1:18" ht="51" customHeight="1" outlineLevel="1">
      <c r="A50" s="145" t="str">
        <f>ПТО!A9</f>
        <v>Благоустройство придомовой территории (приобретение песка).</v>
      </c>
      <c r="B50" s="145"/>
      <c r="C50" s="145"/>
      <c r="D50" s="145"/>
      <c r="E50" s="145"/>
      <c r="F50" s="150">
        <f>VLOOKUP(A50,ПТО!$A$2:$D$31,4,FALSE)</f>
        <v>1125</v>
      </c>
      <c r="G50" s="150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2"/>
      <c r="M50" s="116"/>
      <c r="N50" s="109"/>
      <c r="O50" s="23" t="str">
        <f t="shared" si="1"/>
        <v>Благоустройство придомовой территории (приобретение песка).</v>
      </c>
      <c r="R50" s="22" t="s">
        <v>76</v>
      </c>
    </row>
    <row r="51" spans="1:18" ht="51" customHeight="1" outlineLevel="1">
      <c r="A51" s="145" t="str">
        <f>ПТО!A10</f>
        <v>Приобретение и установка светодиодных лампочек.</v>
      </c>
      <c r="B51" s="145"/>
      <c r="C51" s="145"/>
      <c r="D51" s="145"/>
      <c r="E51" s="145"/>
      <c r="F51" s="150">
        <f>VLOOKUP(A51,ПТО!$A$2:$D$31,4,FALSE)</f>
        <v>920</v>
      </c>
      <c r="G51" s="150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2"/>
      <c r="M51" s="116"/>
      <c r="N51" s="109"/>
      <c r="O51" s="23" t="str">
        <f t="shared" si="1"/>
        <v>Приобретение и установка светодиодных лампочек.</v>
      </c>
      <c r="R51" s="22" t="s">
        <v>76</v>
      </c>
    </row>
    <row r="52" spans="1:18" ht="51" customHeight="1" outlineLevel="1">
      <c r="A52" s="145" t="str">
        <f>ПТО!A11</f>
        <v>Ремонт окон, дверей, замена уплотнителя.</v>
      </c>
      <c r="B52" s="145"/>
      <c r="C52" s="145"/>
      <c r="D52" s="145"/>
      <c r="E52" s="145"/>
      <c r="F52" s="150">
        <f>VLOOKUP(A52,ПТО!$A$2:$D$31,4,FALSE)</f>
        <v>8199.5</v>
      </c>
      <c r="G52" s="150"/>
      <c r="H52" s="25" t="str">
        <f>VLOOKUP(A52,ПТО!$A$2:$D$31,2,FALSE)</f>
        <v>разово</v>
      </c>
      <c r="I52" s="146">
        <f>VLOOKUP(A52,ПТО!$A$2:$D$31,3,FALSE)</f>
        <v>1</v>
      </c>
      <c r="J52" s="146"/>
      <c r="K52" s="109"/>
      <c r="L52" s="162"/>
      <c r="M52" s="116"/>
      <c r="N52" s="109"/>
      <c r="O52" s="23" t="str">
        <f t="shared" si="1"/>
        <v>Ремонт окон, дверей, замена уплотнителя.</v>
      </c>
      <c r="R52" s="22" t="s">
        <v>76</v>
      </c>
    </row>
    <row r="53" spans="1:18" ht="51" customHeight="1" outlineLevel="1">
      <c r="A53" s="145" t="str">
        <f>ПТО!A12</f>
        <v>Ремонт подъезда (2 этаж).</v>
      </c>
      <c r="B53" s="145"/>
      <c r="C53" s="145"/>
      <c r="D53" s="145"/>
      <c r="E53" s="145"/>
      <c r="F53" s="150">
        <f>VLOOKUP(A53,ПТО!$A$2:$D$31,4,FALSE)</f>
        <v>319144.59999999998</v>
      </c>
      <c r="G53" s="150"/>
      <c r="H53" s="25" t="str">
        <f>VLOOKUP(A53,ПТО!$A$2:$D$31,2,FALSE)</f>
        <v>разово</v>
      </c>
      <c r="I53" s="146">
        <f>VLOOKUP(A53,ПТО!$A$2:$D$31,3,FALSE)</f>
        <v>1</v>
      </c>
      <c r="J53" s="146"/>
      <c r="K53" s="109"/>
      <c r="L53" s="162"/>
      <c r="M53" s="116"/>
      <c r="N53" s="109"/>
      <c r="O53" s="23" t="str">
        <f t="shared" si="1"/>
        <v>Ремонт подъезда (2 этаж).</v>
      </c>
      <c r="R53" s="22" t="s">
        <v>76</v>
      </c>
    </row>
    <row r="54" spans="1:18" ht="51" customHeight="1" outlineLevel="1">
      <c r="A54" s="145" t="str">
        <f>ПТО!A13</f>
        <v>Приобретение, установка, украшение новогодней елки.</v>
      </c>
      <c r="B54" s="145"/>
      <c r="C54" s="145"/>
      <c r="D54" s="145"/>
      <c r="E54" s="145"/>
      <c r="F54" s="150">
        <f>VLOOKUP(A54,ПТО!$A$2:$D$31,4,FALSE)</f>
        <v>4241</v>
      </c>
      <c r="G54" s="150"/>
      <c r="H54" s="25" t="str">
        <f>VLOOKUP(A54,ПТО!$A$2:$D$31,2,FALSE)</f>
        <v>разово</v>
      </c>
      <c r="I54" s="146">
        <f>VLOOKUP(A54,ПТО!$A$2:$D$31,3,FALSE)</f>
        <v>1</v>
      </c>
      <c r="J54" s="146"/>
      <c r="K54" s="109"/>
      <c r="L54" s="162"/>
      <c r="M54" s="116"/>
      <c r="N54" s="109"/>
      <c r="O54" s="23" t="str">
        <f t="shared" si="1"/>
        <v>Приобретение, установка, украшение новогодней елки.</v>
      </c>
      <c r="R54" s="22" t="s">
        <v>76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09"/>
      <c r="L55" s="162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09"/>
      <c r="L56" s="162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09"/>
      <c r="L57" s="162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09"/>
      <c r="L58" s="162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09"/>
      <c r="L59" s="162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09"/>
      <c r="L60" s="162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09"/>
      <c r="L61" s="162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09"/>
      <c r="L62" s="162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2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2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2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2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2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2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2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2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6"/>
      <c r="L71" s="162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2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181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9"/>
      <c r="L75" s="165"/>
      <c r="M75" s="109"/>
      <c r="N75" s="109"/>
      <c r="O75" s="70" t="s">
        <v>106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9"/>
      <c r="L76" s="165"/>
      <c r="M76" s="109"/>
      <c r="N76" s="109"/>
      <c r="O76" s="70" t="s">
        <v>107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9"/>
      <c r="L77" s="165"/>
      <c r="M77" s="109"/>
      <c r="N77" s="109"/>
      <c r="O77" s="70" t="s">
        <v>108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09"/>
      <c r="L78" s="165"/>
      <c r="M78" s="109"/>
      <c r="N78" s="109"/>
      <c r="O78" s="70" t="s">
        <v>109</v>
      </c>
    </row>
    <row r="79" spans="1:16384">
      <c r="A79" s="115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51"/>
      <c r="M81" s="109"/>
      <c r="N81" s="109"/>
      <c r="O81" s="70" t="s">
        <v>110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51"/>
      <c r="M82" s="109"/>
      <c r="N82" s="109"/>
      <c r="O82" s="70" t="s">
        <v>111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7">
        <f t="shared" si="2"/>
        <v>65896.509999999995</v>
      </c>
      <c r="K83" s="109"/>
      <c r="L83" s="151"/>
      <c r="M83" s="109"/>
      <c r="N83" s="109"/>
      <c r="O83" s="70" t="s">
        <v>112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7">
        <f t="shared" si="2"/>
        <v>0</v>
      </c>
      <c r="K84" s="109"/>
      <c r="L84" s="151"/>
      <c r="M84" s="109"/>
      <c r="N84" s="109"/>
      <c r="O84" s="70" t="s">
        <v>113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7">
        <f t="shared" si="2"/>
        <v>0</v>
      </c>
      <c r="K85" s="109"/>
      <c r="L85" s="151"/>
      <c r="M85" s="109"/>
      <c r="N85" s="109"/>
      <c r="O85" s="70" t="s">
        <v>114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7">
        <f t="shared" si="2"/>
        <v>59542.48</v>
      </c>
      <c r="K86" s="109"/>
      <c r="L86" s="151"/>
      <c r="M86" s="109"/>
      <c r="N86" s="109"/>
      <c r="O86" s="70" t="s">
        <v>115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09"/>
      <c r="L87" s="151"/>
      <c r="M87" s="109"/>
      <c r="N87" s="109"/>
      <c r="O87" s="70" t="s">
        <v>116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09"/>
      <c r="L88" s="151"/>
      <c r="M88" s="109"/>
      <c r="N88" s="109"/>
      <c r="O88" s="70" t="s">
        <v>117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09"/>
      <c r="L89" s="151"/>
      <c r="M89" s="109"/>
      <c r="N89" s="109"/>
      <c r="O89" s="70" t="s">
        <v>118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7">
        <f t="shared" si="2"/>
        <v>0</v>
      </c>
      <c r="K90" s="109"/>
      <c r="L90" s="151"/>
      <c r="M90" s="109"/>
      <c r="N90" s="109"/>
      <c r="O90" s="70" t="s">
        <v>119</v>
      </c>
    </row>
    <row r="91" spans="1:15">
      <c r="A91" s="104" t="s">
        <v>181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15496.81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14152.34</v>
      </c>
      <c r="L95" s="152"/>
      <c r="O95" s="1" t="s">
        <v>120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14302.07</v>
      </c>
      <c r="L96" s="152"/>
      <c r="O96" s="1" t="s">
        <v>121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1194.7399999999998</v>
      </c>
      <c r="L97" s="152"/>
      <c r="O97" s="1" t="s">
        <v>122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15496.81</v>
      </c>
      <c r="L98" s="152"/>
      <c r="O98" s="1" t="s">
        <v>123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15496.81</v>
      </c>
      <c r="L99" s="152"/>
      <c r="O99" s="1" t="s">
        <v>124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125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126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40355.230000000003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2898.04</v>
      </c>
      <c r="L103" s="152"/>
      <c r="O103" s="1" t="s">
        <v>129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43136.99</v>
      </c>
      <c r="L104" s="152"/>
      <c r="O104" s="1" t="s">
        <v>130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0</v>
      </c>
      <c r="L105" s="152"/>
      <c r="O105" s="1" t="s">
        <v>131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40355.230000000003</v>
      </c>
      <c r="L106" s="152"/>
      <c r="O106" s="1" t="s">
        <v>132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40355.230000000003</v>
      </c>
      <c r="L107" s="152"/>
      <c r="O107" s="1" t="s">
        <v>133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134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135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69291.649999999994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4644.21</v>
      </c>
      <c r="L111" s="152"/>
      <c r="O111" s="1" t="s">
        <v>137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74824.94</v>
      </c>
      <c r="L112" s="152"/>
      <c r="O112" s="1" t="s">
        <v>138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0</v>
      </c>
      <c r="L113" s="152"/>
      <c r="O113" s="1" t="s">
        <v>139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69291.649999999994</v>
      </c>
      <c r="L114" s="152"/>
      <c r="O114" s="1" t="s">
        <v>140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69291.649999999994</v>
      </c>
      <c r="L115" s="152"/>
      <c r="O115" s="1" t="s">
        <v>141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142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143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9">
        <f>VLOOKUP("тко",АО,5,FALSE)</f>
        <v>48658.54</v>
      </c>
      <c r="H118" s="148"/>
      <c r="I118" s="148"/>
      <c r="J118" s="148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90.05</v>
      </c>
      <c r="L119" s="47"/>
      <c r="O119" s="1" t="s">
        <v>145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45372.41</v>
      </c>
      <c r="L120" s="47"/>
      <c r="O120" s="1" t="s">
        <v>146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3286.1299999999974</v>
      </c>
      <c r="L121" s="47"/>
      <c r="O121" s="1" t="s">
        <v>147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48658.54</v>
      </c>
      <c r="L122" s="47"/>
      <c r="O122" s="1" t="s">
        <v>148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48658.54</v>
      </c>
      <c r="L123" s="47"/>
      <c r="O123" s="1" t="s">
        <v>149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150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151</v>
      </c>
    </row>
    <row r="126" spans="1:15" ht="32.25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9">
        <f>VLOOKUP("гвс",АО,5,FALSE)</f>
        <v>24223.88</v>
      </c>
      <c r="H126" s="148"/>
      <c r="I126" s="148"/>
      <c r="J126" s="148"/>
      <c r="L126" s="47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1739.6</v>
      </c>
      <c r="L127" s="47"/>
      <c r="O127" s="1" t="s">
        <v>153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26743.73</v>
      </c>
      <c r="L128" s="47"/>
      <c r="O128" s="1" t="s">
        <v>154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7"/>
      <c r="O129" s="1" t="s">
        <v>155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24223.88</v>
      </c>
      <c r="L130" s="47"/>
      <c r="O130" s="1" t="s">
        <v>156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24223.88</v>
      </c>
      <c r="L131" s="47"/>
      <c r="O131" s="1" t="s">
        <v>157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158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159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7"/>
      <c r="O135" s="1" t="s">
        <v>161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7"/>
      <c r="O136" s="1" t="s">
        <v>162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7"/>
      <c r="O137" s="1" t="s">
        <v>163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7"/>
      <c r="O138" s="1" t="s">
        <v>164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7"/>
      <c r="O139" s="1" t="s">
        <v>165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166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167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1</v>
      </c>
      <c r="O144" t="s">
        <v>177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43" t="s">
        <v>180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93245.24</v>
      </c>
      <c r="O146" t="s">
        <v>179</v>
      </c>
    </row>
    <row r="149" spans="1:15" ht="52.5" customHeight="1">
      <c r="A149" s="168" t="s">
        <v>213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0" t="s">
        <v>71</v>
      </c>
      <c r="B154" s="170"/>
      <c r="C154" s="170"/>
      <c r="D154" s="170"/>
      <c r="E154" s="27">
        <f>ПТО!G1</f>
        <v>48729.47</v>
      </c>
    </row>
    <row r="155" spans="1:15" ht="34.5" customHeight="1">
      <c r="A155" s="169" t="s">
        <v>72</v>
      </c>
      <c r="B155" s="169"/>
      <c r="C155" s="169"/>
      <c r="D155" s="169"/>
      <c r="E155" s="28">
        <f>J13</f>
        <v>250858.8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освидетельствование лифта.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1</v>
      </c>
      <c r="J158" s="146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5" t="str">
        <f t="shared" si="14"/>
        <v>Техническое обслуживание системы видеонаблюдения.</v>
      </c>
      <c r="B159" s="145"/>
      <c r="C159" s="145"/>
      <c r="D159" s="145"/>
      <c r="E159" s="145"/>
      <c r="F159" s="150">
        <f t="shared" si="15"/>
        <v>11160</v>
      </c>
      <c r="G159" s="150"/>
      <c r="H159" s="24" t="str">
        <f t="shared" si="16"/>
        <v>ежемесячно</v>
      </c>
      <c r="I159" s="146">
        <f t="shared" si="17"/>
        <v>12</v>
      </c>
      <c r="J159" s="146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5" t="str">
        <f t="shared" si="14"/>
        <v>Замена клапана соленоидного Ду 25 на системе  отопления.</v>
      </c>
      <c r="B160" s="145"/>
      <c r="C160" s="145"/>
      <c r="D160" s="145"/>
      <c r="E160" s="145"/>
      <c r="F160" s="150">
        <f t="shared" si="15"/>
        <v>11600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76</v>
      </c>
      <c r="N160" s="1" t="str">
        <v>Замена клапана соленоидного Ду 25 на системе  отопления.</v>
      </c>
    </row>
    <row r="161" spans="1:14" ht="28.5" customHeight="1">
      <c r="A161" s="145" t="str">
        <f>IF(N161&gt;0,N161,0)</f>
        <v>Приобретение, установка и украшение новогодней елки.</v>
      </c>
      <c r="B161" s="145"/>
      <c r="C161" s="145"/>
      <c r="D161" s="145"/>
      <c r="E161" s="145"/>
      <c r="F161" s="150">
        <f t="shared" si="15"/>
        <v>3503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76</v>
      </c>
      <c r="N161" s="1" t="str">
        <v>Приобретение, установка и украшение новогодней елки.</v>
      </c>
    </row>
    <row r="162" spans="1:14" ht="28.5" customHeight="1">
      <c r="A162" s="145" t="str">
        <f t="shared" si="14"/>
        <v>Приобретение и установка лампочек LED.</v>
      </c>
      <c r="B162" s="145"/>
      <c r="C162" s="145"/>
      <c r="D162" s="145"/>
      <c r="E162" s="145"/>
      <c r="F162" s="150">
        <f t="shared" si="15"/>
        <v>2415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76</v>
      </c>
      <c r="N162" s="1" t="str">
        <v>Приобретение и установка лампочек LED.</v>
      </c>
    </row>
    <row r="163" spans="1:14" ht="28.5" customHeight="1">
      <c r="A163" s="145" t="str">
        <f t="shared" si="14"/>
        <v>Приобретение и установка автоматического шлагбаума.</v>
      </c>
      <c r="B163" s="145"/>
      <c r="C163" s="145"/>
      <c r="D163" s="145"/>
      <c r="E163" s="145"/>
      <c r="F163" s="150">
        <f t="shared" si="15"/>
        <v>33400</v>
      </c>
      <c r="G163" s="150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76</v>
      </c>
      <c r="N163" s="1" t="str">
        <v>Приобретение и установка автоматического шлагбаума.</v>
      </c>
    </row>
    <row r="164" spans="1:14" ht="28.5" customHeight="1">
      <c r="A164" s="145" t="str">
        <f t="shared" ref="A164:A187" si="18">IF(N164&gt;0,N164,0)</f>
        <v>Благоустройство придомовой территории (приобретение цветов).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4542.5</v>
      </c>
      <c r="G164" s="150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76</v>
      </c>
      <c r="N164" s="1" t="str">
        <v>Благоустройство придомовой территории (приобретение цветов).</v>
      </c>
    </row>
    <row r="165" spans="1:14" ht="28.5" customHeight="1">
      <c r="A165" s="145" t="str">
        <f t="shared" si="18"/>
        <v>Благоустройство придомовой территории (приобретение песка).</v>
      </c>
      <c r="B165" s="145"/>
      <c r="C165" s="145"/>
      <c r="D165" s="145"/>
      <c r="E165" s="145"/>
      <c r="F165" s="150">
        <f t="shared" si="19"/>
        <v>1125</v>
      </c>
      <c r="G165" s="150"/>
      <c r="H165" s="29" t="str">
        <f t="shared" si="16"/>
        <v>разово</v>
      </c>
      <c r="I165" s="146">
        <f t="shared" si="20"/>
        <v>1</v>
      </c>
      <c r="J165" s="146"/>
      <c r="M165" s="22" t="s">
        <v>76</v>
      </c>
      <c r="N165" s="1" t="str">
        <v>Благоустройство придомовой территории (приобретение песка).</v>
      </c>
    </row>
    <row r="166" spans="1:14" ht="28.5" customHeight="1">
      <c r="A166" s="145" t="str">
        <f t="shared" si="18"/>
        <v>Приобретение и установка светодиодных лампочек.</v>
      </c>
      <c r="B166" s="145"/>
      <c r="C166" s="145"/>
      <c r="D166" s="145"/>
      <c r="E166" s="145"/>
      <c r="F166" s="150">
        <f t="shared" si="19"/>
        <v>920</v>
      </c>
      <c r="G166" s="150"/>
      <c r="H166" s="29" t="str">
        <f t="shared" si="16"/>
        <v>разово</v>
      </c>
      <c r="I166" s="146">
        <f t="shared" si="20"/>
        <v>1</v>
      </c>
      <c r="J166" s="146"/>
      <c r="M166" s="22" t="s">
        <v>76</v>
      </c>
      <c r="N166" s="1" t="str">
        <v>Приобретение и установка светодиодных лампочек.</v>
      </c>
    </row>
    <row r="167" spans="1:14" ht="28.5" customHeight="1">
      <c r="A167" s="145" t="str">
        <f t="shared" si="18"/>
        <v>Ремонт окон, дверей, замена уплотнителя.</v>
      </c>
      <c r="B167" s="145"/>
      <c r="C167" s="145"/>
      <c r="D167" s="145"/>
      <c r="E167" s="145"/>
      <c r="F167" s="150">
        <f t="shared" si="19"/>
        <v>8199.5</v>
      </c>
      <c r="G167" s="150"/>
      <c r="H167" s="29" t="str">
        <f t="shared" si="16"/>
        <v>разово</v>
      </c>
      <c r="I167" s="146">
        <f t="shared" si="20"/>
        <v>1</v>
      </c>
      <c r="J167" s="146"/>
      <c r="M167" s="22" t="s">
        <v>76</v>
      </c>
      <c r="N167" s="1" t="str">
        <v>Ремонт окон, дверей, замена уплотнителя.</v>
      </c>
    </row>
    <row r="168" spans="1:14" ht="28.5" customHeight="1">
      <c r="A168" s="145" t="str">
        <f t="shared" si="18"/>
        <v>Ремонт подъезда (2 этаж).</v>
      </c>
      <c r="B168" s="145"/>
      <c r="C168" s="145"/>
      <c r="D168" s="145"/>
      <c r="E168" s="145"/>
      <c r="F168" s="150">
        <f t="shared" si="19"/>
        <v>319144.59999999998</v>
      </c>
      <c r="G168" s="150"/>
      <c r="H168" s="29" t="str">
        <f t="shared" si="16"/>
        <v>разово</v>
      </c>
      <c r="I168" s="146">
        <f t="shared" si="20"/>
        <v>1</v>
      </c>
      <c r="J168" s="146"/>
      <c r="M168" s="22" t="s">
        <v>76</v>
      </c>
      <c r="N168" s="1" t="str">
        <v>Ремонт подъезда (2 этаж).</v>
      </c>
    </row>
    <row r="169" spans="1:14" ht="28.5" customHeight="1">
      <c r="A169" s="145" t="str">
        <f t="shared" si="18"/>
        <v>Приобретение, установка, украшение новогодней елки.</v>
      </c>
      <c r="B169" s="145"/>
      <c r="C169" s="145"/>
      <c r="D169" s="145"/>
      <c r="E169" s="145"/>
      <c r="F169" s="150">
        <f t="shared" si="19"/>
        <v>4241</v>
      </c>
      <c r="G169" s="150"/>
      <c r="H169" s="29" t="str">
        <f t="shared" si="16"/>
        <v>разово</v>
      </c>
      <c r="I169" s="146">
        <f t="shared" si="20"/>
        <v>1</v>
      </c>
      <c r="J169" s="146"/>
      <c r="M169" s="22" t="s">
        <v>76</v>
      </c>
      <c r="N169" s="1" t="str">
        <v>Приобретение, установка, украшение новогодней елки.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76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76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76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76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76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76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76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76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76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76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76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76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76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76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76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76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76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76</v>
      </c>
      <c r="N187" s="1">
        <v>0</v>
      </c>
    </row>
    <row r="188" spans="1:14" ht="29.25" customHeight="1">
      <c r="A188" s="104" t="s">
        <v>181</v>
      </c>
    </row>
    <row r="189" spans="1:14" ht="29.25" customHeight="1">
      <c r="A189" s="104" t="s">
        <v>181</v>
      </c>
    </row>
    <row r="190" spans="1:14" ht="36.75" customHeight="1">
      <c r="A190" s="170" t="s">
        <v>73</v>
      </c>
      <c r="B190" s="170"/>
      <c r="C190" s="170"/>
      <c r="D190" s="170"/>
      <c r="E190" s="27">
        <f>SUM(F158:G187)</f>
        <v>408350.6</v>
      </c>
    </row>
    <row r="191" spans="1:14" ht="51.75" customHeight="1">
      <c r="A191" s="170" t="s">
        <v>74</v>
      </c>
      <c r="B191" s="170"/>
      <c r="C191" s="170"/>
      <c r="D191" s="170"/>
      <c r="E191" s="27">
        <f>E190+E154-E155</f>
        <v>206221.26999999996</v>
      </c>
    </row>
    <row r="192" spans="1:14">
      <c r="A192" s="104" t="s">
        <v>181</v>
      </c>
    </row>
    <row r="193" spans="1:10" ht="62.25" customHeight="1">
      <c r="A193" s="144" t="s">
        <v>78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49">
        <f>ПТО!G12</f>
        <v>1200</v>
      </c>
      <c r="I194" s="50" t="s">
        <v>80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49">
        <f>ПТО!G13</f>
        <v>8100</v>
      </c>
      <c r="I195" s="50" t="s">
        <v>80</v>
      </c>
    </row>
    <row r="196" spans="1:10" ht="18.75" customHeight="1">
      <c r="A196" s="142" t="str">
        <f>ПТО!F14</f>
        <v xml:space="preserve">  -  техническое обслуживание системы видеонаблюдения</v>
      </c>
      <c r="B196" s="142"/>
      <c r="C196" s="142"/>
      <c r="D196" s="142"/>
      <c r="E196" s="142"/>
      <c r="F196" s="142"/>
      <c r="G196" s="142"/>
      <c r="H196" s="49">
        <f>ПТО!G14</f>
        <v>11160</v>
      </c>
      <c r="I196" s="50" t="s">
        <v>80</v>
      </c>
    </row>
    <row r="197" spans="1:10" ht="18.75" hidden="1" customHeight="1">
      <c r="A197" s="142">
        <f>ПТО!F15</f>
        <v>0</v>
      </c>
      <c r="B197" s="142"/>
      <c r="C197" s="142"/>
      <c r="D197" s="142"/>
      <c r="E197" s="142"/>
      <c r="F197" s="142"/>
      <c r="G197" s="142"/>
      <c r="H197" s="49">
        <f>ПТО!G15</f>
        <v>0</v>
      </c>
      <c r="I197" s="50" t="s">
        <v>80</v>
      </c>
    </row>
    <row r="198" spans="1:10" ht="18.75" hidden="1" customHeight="1">
      <c r="A198" s="142">
        <f>ПТО!F16</f>
        <v>0</v>
      </c>
      <c r="B198" s="142"/>
      <c r="C198" s="142"/>
      <c r="D198" s="142"/>
      <c r="E198" s="142"/>
      <c r="F198" s="142"/>
      <c r="G198" s="142"/>
      <c r="H198" s="49">
        <f>ПТО!G16</f>
        <v>0</v>
      </c>
      <c r="I198" s="52" t="s">
        <v>80</v>
      </c>
    </row>
    <row r="199" spans="1:10" ht="18.75" hidden="1" customHeight="1">
      <c r="A199" s="142">
        <f>ПТО!F17</f>
        <v>0</v>
      </c>
      <c r="B199" s="142"/>
      <c r="C199" s="142"/>
      <c r="D199" s="142"/>
      <c r="E199" s="142"/>
      <c r="F199" s="142"/>
      <c r="G199" s="142"/>
      <c r="H199" s="49">
        <f>ПТО!G17</f>
        <v>0</v>
      </c>
      <c r="I199" s="50" t="s">
        <v>80</v>
      </c>
    </row>
    <row r="200" spans="1:10" hidden="1">
      <c r="A200" s="142">
        <f>ПТО!F18</f>
        <v>0</v>
      </c>
      <c r="B200" s="142"/>
      <c r="C200" s="142"/>
      <c r="D200" s="142"/>
      <c r="E200" s="142"/>
      <c r="F200" s="142"/>
      <c r="G200" s="142"/>
      <c r="H200" s="49">
        <f>ПТО!G18</f>
        <v>0</v>
      </c>
      <c r="I200" s="50" t="s">
        <v>80</v>
      </c>
    </row>
    <row r="201" spans="1:10" hidden="1">
      <c r="A201" s="142">
        <f>ПТО!F19</f>
        <v>0</v>
      </c>
      <c r="B201" s="142"/>
      <c r="C201" s="142"/>
      <c r="D201" s="142"/>
      <c r="E201" s="142"/>
      <c r="F201" s="142"/>
      <c r="G201" s="142"/>
      <c r="H201" s="49">
        <f>ПТО!G19</f>
        <v>0</v>
      </c>
      <c r="I201" s="50" t="s">
        <v>80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49">
        <f>ПТО!G20</f>
        <v>0</v>
      </c>
      <c r="I202" s="50" t="s">
        <v>80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49">
        <f>ПТО!G21</f>
        <v>0</v>
      </c>
      <c r="I203" s="50" t="s">
        <v>80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49">
        <f>ПТО!G22</f>
        <v>0</v>
      </c>
      <c r="I204" s="50" t="s">
        <v>80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49">
        <f>ПТО!G23</f>
        <v>0</v>
      </c>
      <c r="I205" s="50" t="s">
        <v>80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49">
        <f>ПТО!G24</f>
        <v>0</v>
      </c>
      <c r="I206" s="50" t="s">
        <v>80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49">
        <f>ПТО!G25</f>
        <v>0</v>
      </c>
      <c r="I207" s="50" t="s">
        <v>80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49">
        <f>ПТО!G26</f>
        <v>0</v>
      </c>
      <c r="I208" s="50" t="s">
        <v>80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49">
        <f>ПТО!G27</f>
        <v>0</v>
      </c>
      <c r="I209" s="50" t="s">
        <v>80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49">
        <f>ПТО!G28</f>
        <v>0</v>
      </c>
      <c r="I210" s="50" t="s">
        <v>80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49">
        <f>ПТО!G29</f>
        <v>0</v>
      </c>
      <c r="I211" s="50" t="s">
        <v>80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49">
        <f>ПТО!G30</f>
        <v>0</v>
      </c>
      <c r="I212" s="50" t="s">
        <v>80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49">
        <f>ПТО!G31</f>
        <v>0</v>
      </c>
      <c r="I213" s="50" t="s">
        <v>80</v>
      </c>
    </row>
    <row r="214" spans="1:9">
      <c r="A214" s="53" t="s">
        <v>83</v>
      </c>
      <c r="B214" s="54"/>
      <c r="C214" s="54"/>
      <c r="D214" s="54"/>
      <c r="E214" s="54"/>
      <c r="F214" s="54"/>
      <c r="G214" s="54"/>
      <c r="H214" s="55">
        <f>SUM(H194:H213)</f>
        <v>20460</v>
      </c>
      <c r="I214" s="56" t="s">
        <v>84</v>
      </c>
    </row>
  </sheetData>
  <sheetProtection algorithmName="SHA-512" hashValue="O4MqRp/RKWBdRhueVw2UgO3BBBYk2ItgIjbFhAhWu8e2ejfhQrdtLmWmymLAIuisedXSppz4UnTBiiA9zzzSgg==" saltValue="3doA52612TSqm+RQ8dFBM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K15" sqref="K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48729.47</f>
        <v>48729.47</v>
      </c>
    </row>
    <row r="2" spans="1:12" ht="18.75" customHeight="1">
      <c r="A2" s="126" t="s">
        <v>77</v>
      </c>
      <c r="B2" s="120" t="s">
        <v>188</v>
      </c>
      <c r="C2" s="120">
        <v>1</v>
      </c>
      <c r="D2" s="123">
        <v>8100</v>
      </c>
      <c r="E2" s="122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184</v>
      </c>
      <c r="B3" s="120" t="s">
        <v>189</v>
      </c>
      <c r="C3" s="120">
        <v>12</v>
      </c>
      <c r="D3" s="124">
        <f>930*12</f>
        <v>11160</v>
      </c>
      <c r="E3" s="122" t="s">
        <v>192</v>
      </c>
      <c r="F3" s="30"/>
      <c r="G3" s="30"/>
      <c r="L3" s="33" t="str">
        <f t="shared" si="0"/>
        <v>ТР</v>
      </c>
    </row>
    <row r="4" spans="1:12" ht="18.75" customHeight="1">
      <c r="A4" s="139" t="s">
        <v>211</v>
      </c>
      <c r="B4" s="120" t="s">
        <v>190</v>
      </c>
      <c r="C4" s="120">
        <v>1</v>
      </c>
      <c r="D4" s="123">
        <v>11600</v>
      </c>
      <c r="E4" s="122" t="s">
        <v>193</v>
      </c>
      <c r="F4" s="30"/>
      <c r="G4" s="30"/>
      <c r="L4" s="33" t="str">
        <f t="shared" si="0"/>
        <v>ТР</v>
      </c>
    </row>
    <row r="5" spans="1:12" ht="18.75" customHeight="1">
      <c r="A5" s="140" t="s">
        <v>207</v>
      </c>
      <c r="B5" s="120" t="s">
        <v>190</v>
      </c>
      <c r="C5" s="120">
        <v>1</v>
      </c>
      <c r="D5" s="123">
        <v>3503</v>
      </c>
      <c r="E5" s="122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185</v>
      </c>
      <c r="B6" s="120" t="s">
        <v>190</v>
      </c>
      <c r="C6" s="120">
        <v>1</v>
      </c>
      <c r="D6" s="121">
        <v>2415</v>
      </c>
      <c r="E6" s="122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9" t="s">
        <v>212</v>
      </c>
      <c r="B7" s="120" t="s">
        <v>190</v>
      </c>
      <c r="C7" s="120">
        <v>1</v>
      </c>
      <c r="D7" s="119">
        <v>33400</v>
      </c>
      <c r="E7" s="122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18" t="s">
        <v>186</v>
      </c>
      <c r="B8" s="120" t="s">
        <v>190</v>
      </c>
      <c r="C8" s="120">
        <v>1</v>
      </c>
      <c r="D8" s="124">
        <v>4542.5</v>
      </c>
      <c r="E8" s="122" t="s">
        <v>197</v>
      </c>
      <c r="F8" s="45"/>
      <c r="G8" s="45"/>
      <c r="K8" s="43"/>
      <c r="L8" s="33" t="str">
        <f t="shared" si="0"/>
        <v>ТР</v>
      </c>
    </row>
    <row r="9" spans="1:12">
      <c r="A9" s="118" t="s">
        <v>187</v>
      </c>
      <c r="B9" s="127" t="s">
        <v>190</v>
      </c>
      <c r="C9" s="125">
        <v>1</v>
      </c>
      <c r="D9" s="123">
        <v>1125</v>
      </c>
      <c r="E9" s="122" t="s">
        <v>198</v>
      </c>
      <c r="F9" s="44"/>
      <c r="G9" s="44"/>
      <c r="K9" s="43"/>
      <c r="L9" s="33" t="str">
        <f t="shared" si="0"/>
        <v>ТР</v>
      </c>
    </row>
    <row r="10" spans="1:12">
      <c r="A10" s="128" t="s">
        <v>199</v>
      </c>
      <c r="B10" s="120" t="s">
        <v>190</v>
      </c>
      <c r="C10" s="120">
        <v>1</v>
      </c>
      <c r="D10" s="46">
        <v>920</v>
      </c>
      <c r="E10" s="122" t="s">
        <v>200</v>
      </c>
      <c r="L10" s="33" t="str">
        <f t="shared" si="0"/>
        <v>ТР</v>
      </c>
    </row>
    <row r="11" spans="1:12" ht="94.5">
      <c r="A11" s="130" t="s">
        <v>204</v>
      </c>
      <c r="B11" s="120" t="s">
        <v>190</v>
      </c>
      <c r="C11" s="120">
        <v>1</v>
      </c>
      <c r="D11" s="137">
        <v>8199.5</v>
      </c>
      <c r="E11" s="131" t="s">
        <v>205</v>
      </c>
      <c r="F11" s="111" t="s">
        <v>78</v>
      </c>
      <c r="G11" s="111"/>
      <c r="L11" s="33" t="str">
        <f t="shared" si="0"/>
        <v>ТР</v>
      </c>
    </row>
    <row r="12" spans="1:12" ht="31.5">
      <c r="A12" s="138" t="s">
        <v>209</v>
      </c>
      <c r="B12" s="120" t="s">
        <v>190</v>
      </c>
      <c r="C12" s="120">
        <v>1</v>
      </c>
      <c r="D12" s="137">
        <v>319144.59999999998</v>
      </c>
      <c r="E12" s="131" t="s">
        <v>210</v>
      </c>
      <c r="F12" s="112" t="s">
        <v>79</v>
      </c>
      <c r="G12" s="113">
        <v>1200</v>
      </c>
      <c r="L12" s="33" t="str">
        <f t="shared" si="0"/>
        <v>ТР</v>
      </c>
    </row>
    <row r="13" spans="1:12" ht="31.5">
      <c r="A13" s="141" t="s">
        <v>214</v>
      </c>
      <c r="B13" s="120" t="s">
        <v>190</v>
      </c>
      <c r="C13" s="120">
        <v>1</v>
      </c>
      <c r="D13" s="31">
        <v>4241</v>
      </c>
      <c r="E13" s="131" t="s">
        <v>208</v>
      </c>
      <c r="F13" s="112" t="s">
        <v>81</v>
      </c>
      <c r="G13" s="113">
        <v>8100</v>
      </c>
      <c r="L13" s="33" t="str">
        <f t="shared" si="0"/>
        <v>ТР</v>
      </c>
    </row>
    <row r="14" spans="1:12" ht="31.5">
      <c r="A14" s="138"/>
      <c r="B14" s="120"/>
      <c r="C14" s="120"/>
      <c r="D14" s="137"/>
      <c r="E14" s="131"/>
      <c r="F14" s="112" t="s">
        <v>82</v>
      </c>
      <c r="G14" s="114">
        <v>11160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74968.92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74968.92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67676.28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67676.28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67676.28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67676.28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34421.519999999997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34421.519999999997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10209.84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10209.84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84887.039999999994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84887.039999999994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215</v>
      </c>
      <c r="B46" s="38">
        <v>149000.28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149000.28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Lieteb0+DoiHKhJpHwa9ScgevBAlGlsqvNs4/9F/CE4ssL+o3MwuiA7qtDQBNYwbCRsGf14D635EN+jS4nHQA==" saltValue="FWl2UfO7Ed/kc9FLZSxN9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15" sqref="K1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3" ht="15.75">
      <c r="A1" s="70"/>
      <c r="B1" s="71" t="s">
        <v>33</v>
      </c>
      <c r="E1" s="60" t="s">
        <v>203</v>
      </c>
      <c r="F1" s="60">
        <v>2459.4</v>
      </c>
    </row>
    <row r="2" spans="1:13" ht="15.75" customHeight="1">
      <c r="A2" s="70" t="s">
        <v>89</v>
      </c>
      <c r="B2" s="72" t="s">
        <v>2</v>
      </c>
      <c r="C2" s="83">
        <v>0</v>
      </c>
      <c r="D2" s="81" t="s">
        <v>58</v>
      </c>
      <c r="E2" s="132">
        <v>6</v>
      </c>
      <c r="F2" s="129" t="s">
        <v>201</v>
      </c>
      <c r="G2" s="129"/>
      <c r="H2" s="134"/>
      <c r="I2" s="134"/>
      <c r="J2" s="134"/>
      <c r="K2" s="134"/>
      <c r="L2" s="134"/>
      <c r="M2" s="134"/>
    </row>
    <row r="3" spans="1:13" ht="15.75" customHeight="1">
      <c r="A3" s="70" t="s">
        <v>90</v>
      </c>
      <c r="B3" s="72" t="s">
        <v>3</v>
      </c>
      <c r="C3" s="79">
        <v>0</v>
      </c>
      <c r="D3" s="80" t="s">
        <v>59</v>
      </c>
      <c r="E3" s="133">
        <v>7</v>
      </c>
      <c r="F3" s="129" t="s">
        <v>202</v>
      </c>
      <c r="G3" s="129"/>
      <c r="H3" s="134"/>
      <c r="I3" s="134"/>
      <c r="J3" s="134"/>
      <c r="K3" s="134"/>
      <c r="L3" s="134"/>
      <c r="M3" s="134"/>
    </row>
    <row r="4" spans="1:13" ht="15.75" customHeight="1">
      <c r="A4" s="70" t="s">
        <v>91</v>
      </c>
      <c r="B4" s="72" t="s">
        <v>4</v>
      </c>
      <c r="C4" s="83">
        <v>194542.58</v>
      </c>
      <c r="D4" s="81" t="s">
        <v>60</v>
      </c>
      <c r="E4" s="133">
        <v>10</v>
      </c>
      <c r="F4" s="129" t="s">
        <v>206</v>
      </c>
      <c r="G4" s="129"/>
      <c r="H4" s="135"/>
      <c r="I4" s="135"/>
      <c r="J4" s="135"/>
      <c r="K4" s="136"/>
      <c r="L4" s="136"/>
      <c r="M4" s="136"/>
    </row>
    <row r="5" spans="1:13" ht="15.75" customHeight="1">
      <c r="A5" s="70" t="s">
        <v>92</v>
      </c>
      <c r="B5" s="72" t="s">
        <v>5</v>
      </c>
      <c r="C5" s="79">
        <f>SUM(C6:C8)</f>
        <v>762199.87</v>
      </c>
      <c r="D5" s="80" t="s">
        <v>59</v>
      </c>
      <c r="E5" s="61"/>
      <c r="F5" s="61"/>
      <c r="G5" s="61"/>
      <c r="H5" s="61"/>
      <c r="I5" s="61"/>
      <c r="J5" s="61"/>
    </row>
    <row r="6" spans="1:13" ht="15.75" customHeight="1">
      <c r="A6" s="70" t="s">
        <v>93</v>
      </c>
      <c r="B6" s="72" t="s">
        <v>6</v>
      </c>
      <c r="C6" s="83">
        <v>362340.79</v>
      </c>
      <c r="D6" s="81" t="s">
        <v>61</v>
      </c>
      <c r="E6" s="61"/>
      <c r="F6" s="61"/>
      <c r="G6" s="61"/>
      <c r="H6" s="61"/>
      <c r="I6" s="61"/>
      <c r="J6" s="61"/>
    </row>
    <row r="7" spans="1:13" ht="15.75" customHeight="1">
      <c r="A7" s="70" t="s">
        <v>94</v>
      </c>
      <c r="B7" s="72" t="s">
        <v>7</v>
      </c>
      <c r="C7" s="83">
        <f>(F1*7*6)+(F1*10*6)</f>
        <v>250858.8</v>
      </c>
      <c r="D7" s="81" t="s">
        <v>62</v>
      </c>
      <c r="E7" s="61"/>
      <c r="F7" s="61"/>
      <c r="G7" s="61"/>
      <c r="H7" s="61"/>
      <c r="I7" s="61"/>
      <c r="J7" s="61"/>
    </row>
    <row r="8" spans="1:13" ht="15.75" customHeight="1">
      <c r="A8" s="70" t="s">
        <v>95</v>
      </c>
      <c r="B8" s="72" t="s">
        <v>8</v>
      </c>
      <c r="C8" s="83">
        <v>149000.28</v>
      </c>
      <c r="D8" s="81" t="s">
        <v>63</v>
      </c>
      <c r="E8" s="61"/>
      <c r="F8" s="61"/>
      <c r="G8" s="61"/>
      <c r="H8" s="61"/>
      <c r="I8" s="61"/>
      <c r="J8" s="61"/>
    </row>
    <row r="9" spans="1:13" ht="15.75" customHeight="1">
      <c r="A9" s="70" t="s">
        <v>96</v>
      </c>
      <c r="B9" s="72" t="s">
        <v>9</v>
      </c>
      <c r="C9" s="79">
        <f>SUM(C10:C14)</f>
        <v>691648.32</v>
      </c>
      <c r="D9" s="80" t="s">
        <v>59</v>
      </c>
      <c r="E9" s="61"/>
      <c r="F9" s="61"/>
      <c r="G9" s="61"/>
      <c r="H9" s="61"/>
      <c r="I9" s="61"/>
      <c r="J9" s="61"/>
    </row>
    <row r="10" spans="1:13" ht="15.75" customHeight="1">
      <c r="A10" s="70" t="s">
        <v>97</v>
      </c>
      <c r="B10" s="72" t="s">
        <v>10</v>
      </c>
      <c r="C10" s="83">
        <v>691648.32</v>
      </c>
      <c r="D10" s="81" t="s">
        <v>64</v>
      </c>
      <c r="E10" s="61"/>
      <c r="F10" s="61"/>
      <c r="G10" s="61"/>
      <c r="H10" s="61"/>
      <c r="I10" s="61"/>
      <c r="J10" s="61"/>
    </row>
    <row r="11" spans="1:13" ht="15.75" customHeight="1">
      <c r="A11" s="70" t="s">
        <v>98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3" ht="15.75" customHeight="1">
      <c r="A12" s="70" t="s">
        <v>99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3" ht="15.75" customHeight="1">
      <c r="A13" s="70" t="s">
        <v>100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3" ht="15.75" customHeight="1">
      <c r="A14" s="70" t="s">
        <v>101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3" ht="15.75" customHeight="1">
      <c r="A15" s="70" t="s">
        <v>102</v>
      </c>
      <c r="B15" s="72" t="s">
        <v>15</v>
      </c>
      <c r="C15" s="79">
        <f>C9</f>
        <v>691648.32</v>
      </c>
      <c r="D15" s="80" t="s">
        <v>59</v>
      </c>
      <c r="E15" s="61"/>
      <c r="F15" s="61"/>
      <c r="G15" s="61"/>
      <c r="H15" s="61"/>
      <c r="I15" s="61"/>
      <c r="J15" s="61"/>
    </row>
    <row r="16" spans="1:13" ht="15.75" customHeight="1">
      <c r="A16" s="70" t="s">
        <v>103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104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105</v>
      </c>
      <c r="B18" s="72" t="s">
        <v>18</v>
      </c>
      <c r="C18" s="79">
        <f>IF(C16&gt;0,0,IF(C4&gt;0,C4+C5-C9,C5-C2-C9))</f>
        <v>265094.13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168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106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3"/>
      <c r="N20" s="62"/>
    </row>
    <row r="21" spans="1:15" ht="15.75" customHeight="1">
      <c r="A21" s="70" t="s">
        <v>107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3"/>
      <c r="N21" s="62"/>
    </row>
    <row r="22" spans="1:15" ht="15.75" customHeight="1">
      <c r="A22" s="70" t="s">
        <v>108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3"/>
      <c r="N22" s="62"/>
    </row>
    <row r="23" spans="1:15" ht="15.75" customHeight="1">
      <c r="A23" s="70" t="s">
        <v>109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3"/>
      <c r="N23" s="62"/>
    </row>
    <row r="24" spans="1:15" ht="18.75">
      <c r="A24" s="73" t="s">
        <v>169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110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2"/>
      <c r="N25" s="63"/>
    </row>
    <row r="26" spans="1:15" ht="18.75" customHeight="1">
      <c r="A26" s="70" t="s">
        <v>111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2"/>
      <c r="N26" s="63"/>
    </row>
    <row r="27" spans="1:15" ht="18.75" customHeight="1">
      <c r="A27" s="70" t="s">
        <v>112</v>
      </c>
      <c r="B27" s="75" t="s">
        <v>4</v>
      </c>
      <c r="C27" s="86">
        <v>65896.509999999995</v>
      </c>
      <c r="D27" s="81" t="s">
        <v>60</v>
      </c>
      <c r="E27" s="64"/>
      <c r="F27" s="64"/>
      <c r="G27" s="64"/>
      <c r="H27" s="64"/>
      <c r="I27" s="64"/>
      <c r="J27" s="64"/>
      <c r="M27" s="172"/>
      <c r="N27" s="63"/>
    </row>
    <row r="28" spans="1:15" ht="18.75" customHeight="1">
      <c r="A28" s="70" t="s">
        <v>113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2"/>
      <c r="N28" s="63"/>
    </row>
    <row r="29" spans="1:15" ht="18.75" customHeight="1">
      <c r="A29" s="70" t="s">
        <v>114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2"/>
      <c r="N29" s="63"/>
    </row>
    <row r="30" spans="1:15" ht="18.75" customHeight="1">
      <c r="A30" s="70" t="s">
        <v>115</v>
      </c>
      <c r="B30" s="75" t="s">
        <v>18</v>
      </c>
      <c r="C30" s="86">
        <v>59542.48</v>
      </c>
      <c r="D30" s="81" t="s">
        <v>66</v>
      </c>
      <c r="E30" s="64"/>
      <c r="F30" s="64"/>
      <c r="G30" s="64"/>
      <c r="H30" s="64"/>
      <c r="I30" s="64"/>
      <c r="J30" s="64"/>
      <c r="M30" s="172"/>
      <c r="N30" s="63"/>
    </row>
    <row r="31" spans="1:15" ht="18.75" customHeight="1">
      <c r="A31" s="70" t="s">
        <v>116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2"/>
      <c r="N31" s="63"/>
    </row>
    <row r="32" spans="1:15" ht="18.75" customHeight="1">
      <c r="A32" s="70" t="s">
        <v>117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2"/>
      <c r="N32" s="63"/>
    </row>
    <row r="33" spans="1:15" ht="18.75" customHeight="1">
      <c r="A33" s="70" t="s">
        <v>118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2"/>
      <c r="N33" s="63"/>
    </row>
    <row r="34" spans="1:15" ht="18.75" customHeight="1">
      <c r="A34" s="70" t="s">
        <v>119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2"/>
      <c r="N34" s="63"/>
    </row>
    <row r="35" spans="1:15" ht="18.75">
      <c r="A35" s="73" t="s">
        <v>170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171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127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15496.81</v>
      </c>
      <c r="F37" s="94" t="s">
        <v>174</v>
      </c>
      <c r="G37" s="66"/>
      <c r="H37" s="66"/>
      <c r="I37" s="66"/>
      <c r="L37" s="63"/>
      <c r="M37" s="171"/>
      <c r="N37" s="63"/>
      <c r="O37" s="63"/>
    </row>
    <row r="38" spans="1:15" ht="18.75" customHeight="1">
      <c r="A38" s="70" t="s">
        <v>120</v>
      </c>
      <c r="B38" s="78" t="s">
        <v>37</v>
      </c>
      <c r="C38" s="90">
        <v>14152.34</v>
      </c>
      <c r="D38" s="94" t="s">
        <v>172</v>
      </c>
      <c r="E38" s="68"/>
      <c r="G38" s="67"/>
      <c r="H38" s="67"/>
      <c r="L38" s="63"/>
      <c r="M38" s="171"/>
      <c r="N38" s="63"/>
      <c r="O38" s="63"/>
    </row>
    <row r="39" spans="1:15" ht="18.75" customHeight="1">
      <c r="A39" s="70" t="s">
        <v>121</v>
      </c>
      <c r="B39" s="78" t="s">
        <v>38</v>
      </c>
      <c r="C39" s="91">
        <v>14302.07</v>
      </c>
      <c r="D39" s="94" t="s">
        <v>173</v>
      </c>
      <c r="E39" s="68"/>
      <c r="G39" s="67"/>
      <c r="H39" s="67"/>
      <c r="L39" s="63"/>
      <c r="M39" s="171"/>
      <c r="N39" s="63"/>
      <c r="O39" s="63"/>
    </row>
    <row r="40" spans="1:15" ht="18.75" customHeight="1">
      <c r="A40" s="70" t="s">
        <v>122</v>
      </c>
      <c r="B40" s="78" t="s">
        <v>39</v>
      </c>
      <c r="C40" s="93">
        <f>IF(E37-C39&lt;0,0,E37-C39)</f>
        <v>1194.7399999999998</v>
      </c>
      <c r="D40" s="80" t="s">
        <v>59</v>
      </c>
      <c r="E40" s="68"/>
      <c r="G40" s="67"/>
      <c r="H40" s="67"/>
      <c r="L40" s="63"/>
      <c r="M40" s="171"/>
      <c r="N40" s="63"/>
      <c r="O40" s="63"/>
    </row>
    <row r="41" spans="1:15" ht="18.75" customHeight="1">
      <c r="A41" s="70" t="s">
        <v>123</v>
      </c>
      <c r="B41" s="78" t="s">
        <v>40</v>
      </c>
      <c r="C41" s="93">
        <f>E37</f>
        <v>15496.81</v>
      </c>
      <c r="D41" s="80" t="s">
        <v>59</v>
      </c>
      <c r="E41" s="68"/>
      <c r="G41" s="67"/>
      <c r="H41" s="67"/>
      <c r="L41" s="63"/>
      <c r="M41" s="171"/>
      <c r="N41" s="63"/>
      <c r="O41" s="63"/>
    </row>
    <row r="42" spans="1:15" ht="18.75" customHeight="1">
      <c r="A42" s="70" t="s">
        <v>124</v>
      </c>
      <c r="B42" s="78" t="s">
        <v>41</v>
      </c>
      <c r="C42" s="93">
        <f>E37</f>
        <v>15496.81</v>
      </c>
      <c r="D42" s="80" t="s">
        <v>59</v>
      </c>
      <c r="E42" s="68"/>
      <c r="G42" s="67"/>
      <c r="H42" s="67"/>
      <c r="L42" s="63"/>
      <c r="M42" s="171"/>
      <c r="N42" s="63"/>
      <c r="O42" s="63"/>
    </row>
    <row r="43" spans="1:15" ht="18.75" customHeight="1">
      <c r="A43" s="70" t="s">
        <v>125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1"/>
      <c r="N43" s="63"/>
      <c r="O43" s="63"/>
    </row>
    <row r="44" spans="1:15" ht="30" customHeight="1">
      <c r="A44" s="70" t="s">
        <v>126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1"/>
      <c r="N44" s="63"/>
      <c r="O44" s="63"/>
    </row>
    <row r="45" spans="1:15" ht="18.75">
      <c r="A45" s="73" t="s">
        <v>128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40355.230000000003</v>
      </c>
      <c r="F45" s="94" t="s">
        <v>174</v>
      </c>
      <c r="G45" s="66"/>
      <c r="H45" s="66"/>
      <c r="L45" s="63"/>
      <c r="M45" s="171"/>
      <c r="N45" s="63"/>
      <c r="O45" s="63"/>
    </row>
    <row r="46" spans="1:15" ht="18.75" customHeight="1">
      <c r="A46" s="73" t="s">
        <v>129</v>
      </c>
      <c r="B46" s="78" t="s">
        <v>37</v>
      </c>
      <c r="C46" s="90">
        <v>2898.04</v>
      </c>
      <c r="D46" s="94" t="s">
        <v>175</v>
      </c>
      <c r="E46" s="68"/>
      <c r="G46" s="67"/>
      <c r="H46" s="67"/>
      <c r="L46" s="63"/>
      <c r="M46" s="171"/>
      <c r="N46" s="63"/>
      <c r="O46" s="63"/>
    </row>
    <row r="47" spans="1:15" ht="18.75" customHeight="1">
      <c r="A47" s="73" t="s">
        <v>130</v>
      </c>
      <c r="B47" s="78" t="s">
        <v>38</v>
      </c>
      <c r="C47" s="91">
        <v>43136.99</v>
      </c>
      <c r="D47" s="94" t="s">
        <v>173</v>
      </c>
      <c r="E47" s="68"/>
      <c r="G47" s="67"/>
      <c r="H47" s="67"/>
      <c r="L47" s="63"/>
      <c r="M47" s="171"/>
      <c r="N47" s="63"/>
      <c r="O47" s="63"/>
    </row>
    <row r="48" spans="1:15" ht="18.75" customHeight="1">
      <c r="A48" s="73" t="s">
        <v>131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1"/>
      <c r="N48" s="63"/>
      <c r="O48" s="63"/>
    </row>
    <row r="49" spans="1:15" ht="18.75" customHeight="1">
      <c r="A49" s="73" t="s">
        <v>132</v>
      </c>
      <c r="B49" s="78" t="s">
        <v>40</v>
      </c>
      <c r="C49" s="93">
        <f>E45</f>
        <v>40355.230000000003</v>
      </c>
      <c r="D49" s="80" t="s">
        <v>59</v>
      </c>
      <c r="E49" s="68"/>
      <c r="G49" s="67"/>
      <c r="H49" s="67"/>
      <c r="L49" s="63"/>
      <c r="M49" s="171"/>
      <c r="N49" s="63"/>
      <c r="O49" s="63"/>
    </row>
    <row r="50" spans="1:15" ht="18.75" customHeight="1">
      <c r="A50" s="73" t="s">
        <v>133</v>
      </c>
      <c r="B50" s="78" t="s">
        <v>41</v>
      </c>
      <c r="C50" s="93">
        <f>E45</f>
        <v>40355.230000000003</v>
      </c>
      <c r="D50" s="80" t="s">
        <v>59</v>
      </c>
      <c r="E50" s="68"/>
      <c r="G50" s="67"/>
      <c r="H50" s="67"/>
      <c r="L50" s="63"/>
      <c r="M50" s="171"/>
      <c r="N50" s="63"/>
      <c r="O50" s="63"/>
    </row>
    <row r="51" spans="1:15" ht="18.75" customHeight="1">
      <c r="A51" s="73" t="s">
        <v>134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1"/>
      <c r="N51" s="63"/>
      <c r="O51" s="63"/>
    </row>
    <row r="52" spans="1:15" ht="29.25" customHeight="1">
      <c r="A52" s="73" t="s">
        <v>135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1"/>
      <c r="N52" s="63"/>
      <c r="O52" s="63"/>
    </row>
    <row r="53" spans="1:15" ht="18.75">
      <c r="A53" s="73" t="s">
        <v>136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69291.649999999994</v>
      </c>
      <c r="F53" s="94" t="s">
        <v>174</v>
      </c>
      <c r="G53" s="66"/>
      <c r="H53" s="66"/>
      <c r="L53" s="63"/>
      <c r="M53" s="171"/>
      <c r="N53" s="63"/>
      <c r="O53" s="63"/>
    </row>
    <row r="54" spans="1:15" ht="18.75" customHeight="1">
      <c r="A54" s="73" t="s">
        <v>137</v>
      </c>
      <c r="B54" s="75" t="s">
        <v>37</v>
      </c>
      <c r="C54" s="98">
        <v>4644.21</v>
      </c>
      <c r="D54" s="94" t="s">
        <v>175</v>
      </c>
      <c r="E54" s="69"/>
      <c r="F54" s="89"/>
      <c r="G54" s="64"/>
      <c r="H54" s="64"/>
      <c r="L54" s="63"/>
      <c r="M54" s="171"/>
      <c r="N54" s="63"/>
      <c r="O54" s="63"/>
    </row>
    <row r="55" spans="1:15" ht="18.75" customHeight="1">
      <c r="A55" s="73" t="s">
        <v>138</v>
      </c>
      <c r="B55" s="75" t="s">
        <v>38</v>
      </c>
      <c r="C55" s="86">
        <v>74824.94</v>
      </c>
      <c r="D55" s="94" t="s">
        <v>173</v>
      </c>
      <c r="E55" s="69"/>
      <c r="G55" s="64"/>
      <c r="H55" s="64"/>
      <c r="L55" s="63"/>
      <c r="M55" s="171"/>
      <c r="N55" s="63"/>
      <c r="O55" s="63"/>
    </row>
    <row r="56" spans="1:15" ht="18.75" customHeight="1">
      <c r="A56" s="73" t="s">
        <v>139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1"/>
      <c r="N56" s="63"/>
      <c r="O56" s="63"/>
    </row>
    <row r="57" spans="1:15" ht="18.75" customHeight="1">
      <c r="A57" s="73" t="s">
        <v>140</v>
      </c>
      <c r="B57" s="75" t="s">
        <v>40</v>
      </c>
      <c r="C57" s="93">
        <f>E53</f>
        <v>69291.649999999994</v>
      </c>
      <c r="D57" s="80" t="s">
        <v>59</v>
      </c>
      <c r="E57" s="69"/>
      <c r="G57" s="64"/>
      <c r="H57" s="64"/>
      <c r="L57" s="63"/>
      <c r="M57" s="171"/>
      <c r="N57" s="63"/>
      <c r="O57" s="63"/>
    </row>
    <row r="58" spans="1:15" ht="18.75" customHeight="1">
      <c r="A58" s="73" t="s">
        <v>141</v>
      </c>
      <c r="B58" s="75" t="s">
        <v>41</v>
      </c>
      <c r="C58" s="93">
        <f>E53</f>
        <v>69291.649999999994</v>
      </c>
      <c r="D58" s="80" t="s">
        <v>59</v>
      </c>
      <c r="E58" s="69"/>
      <c r="G58" s="64"/>
      <c r="H58" s="64"/>
      <c r="L58" s="63"/>
      <c r="M58" s="171"/>
      <c r="N58" s="63"/>
      <c r="O58" s="63"/>
    </row>
    <row r="59" spans="1:15" ht="18.75" customHeight="1">
      <c r="A59" s="73" t="s">
        <v>142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1"/>
      <c r="N59" s="63"/>
      <c r="O59" s="63"/>
    </row>
    <row r="60" spans="1:15" ht="33.75" customHeight="1">
      <c r="A60" s="73" t="s">
        <v>143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1"/>
      <c r="N60" s="63"/>
      <c r="O60" s="63"/>
    </row>
    <row r="61" spans="1:15" ht="15.75">
      <c r="A61" s="73" t="s">
        <v>144</v>
      </c>
      <c r="B61" s="77" t="s">
        <v>85</v>
      </c>
      <c r="C61" s="96" t="str">
        <f>IF(E61&gt;0,"Предоставляется",0)</f>
        <v>Предоставляется</v>
      </c>
      <c r="D61" s="96" t="s">
        <v>55</v>
      </c>
      <c r="E61" s="95">
        <v>48658.54</v>
      </c>
      <c r="F61" s="94" t="s">
        <v>174</v>
      </c>
      <c r="G61" s="66"/>
      <c r="H61" s="66"/>
    </row>
    <row r="62" spans="1:15" ht="15.75" customHeight="1">
      <c r="A62" s="73" t="s">
        <v>145</v>
      </c>
      <c r="B62" s="75" t="s">
        <v>37</v>
      </c>
      <c r="C62" s="98">
        <v>90.05</v>
      </c>
      <c r="D62" s="94" t="s">
        <v>175</v>
      </c>
      <c r="E62" s="69"/>
      <c r="G62" s="64"/>
      <c r="H62" s="64"/>
    </row>
    <row r="63" spans="1:15" ht="15.75" customHeight="1">
      <c r="A63" s="73" t="s">
        <v>146</v>
      </c>
      <c r="B63" s="75" t="s">
        <v>38</v>
      </c>
      <c r="C63" s="86">
        <v>45372.41</v>
      </c>
      <c r="D63" s="94" t="s">
        <v>173</v>
      </c>
      <c r="E63" s="69"/>
      <c r="G63" s="64"/>
      <c r="H63" s="64"/>
    </row>
    <row r="64" spans="1:15" ht="15.75" customHeight="1">
      <c r="A64" s="73" t="s">
        <v>147</v>
      </c>
      <c r="B64" s="75" t="s">
        <v>39</v>
      </c>
      <c r="C64" s="93">
        <f>IF(E61-C63&lt;0,0,E61-C63)</f>
        <v>3286.1299999999974</v>
      </c>
      <c r="D64" s="80" t="s">
        <v>59</v>
      </c>
      <c r="E64" s="69"/>
      <c r="G64" s="64"/>
      <c r="H64" s="64"/>
    </row>
    <row r="65" spans="1:8" ht="15.75" customHeight="1">
      <c r="A65" s="73" t="s">
        <v>148</v>
      </c>
      <c r="B65" s="75" t="s">
        <v>40</v>
      </c>
      <c r="C65" s="93">
        <f>E61</f>
        <v>48658.54</v>
      </c>
      <c r="D65" s="80" t="s">
        <v>59</v>
      </c>
      <c r="E65" s="69"/>
      <c r="G65" s="64"/>
      <c r="H65" s="64"/>
    </row>
    <row r="66" spans="1:8" ht="15.75" customHeight="1">
      <c r="A66" s="73" t="s">
        <v>149</v>
      </c>
      <c r="B66" s="75" t="s">
        <v>41</v>
      </c>
      <c r="C66" s="93">
        <f>E61</f>
        <v>48658.54</v>
      </c>
      <c r="D66" s="80" t="s">
        <v>59</v>
      </c>
      <c r="E66" s="69"/>
      <c r="G66" s="64"/>
      <c r="H66" s="64"/>
    </row>
    <row r="67" spans="1:8" ht="15.75" customHeight="1">
      <c r="A67" s="73" t="s">
        <v>150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151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152</v>
      </c>
      <c r="B69" s="77" t="s">
        <v>86</v>
      </c>
      <c r="C69" s="96" t="str">
        <f>IF(E69&gt;0,"Предоставляется",0)</f>
        <v>Предоставляется</v>
      </c>
      <c r="D69" s="96" t="s">
        <v>55</v>
      </c>
      <c r="E69" s="95">
        <v>24223.88</v>
      </c>
      <c r="F69" s="94" t="s">
        <v>174</v>
      </c>
      <c r="G69" s="66"/>
      <c r="H69" s="66"/>
    </row>
    <row r="70" spans="1:8" ht="15.75" customHeight="1">
      <c r="A70" s="73" t="s">
        <v>153</v>
      </c>
      <c r="B70" s="75" t="s">
        <v>37</v>
      </c>
      <c r="C70" s="98">
        <v>1739.6</v>
      </c>
      <c r="D70" s="94" t="s">
        <v>175</v>
      </c>
      <c r="E70" s="69"/>
      <c r="G70" s="64"/>
      <c r="H70" s="64"/>
    </row>
    <row r="71" spans="1:8" ht="15.75" customHeight="1">
      <c r="A71" s="73" t="s">
        <v>154</v>
      </c>
      <c r="B71" s="75" t="s">
        <v>38</v>
      </c>
      <c r="C71" s="86">
        <v>26743.73</v>
      </c>
      <c r="D71" s="94" t="s">
        <v>173</v>
      </c>
      <c r="E71" s="69"/>
      <c r="G71" s="64"/>
      <c r="H71" s="64"/>
    </row>
    <row r="72" spans="1:8" ht="15.75" customHeight="1">
      <c r="A72" s="73" t="s">
        <v>155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156</v>
      </c>
      <c r="B73" s="75" t="s">
        <v>40</v>
      </c>
      <c r="C73" s="93">
        <f>E69</f>
        <v>24223.88</v>
      </c>
      <c r="D73" s="80" t="s">
        <v>59</v>
      </c>
      <c r="E73" s="69"/>
      <c r="G73" s="64"/>
      <c r="H73" s="64"/>
    </row>
    <row r="74" spans="1:8" ht="15.75" customHeight="1">
      <c r="A74" s="73" t="s">
        <v>157</v>
      </c>
      <c r="B74" s="75" t="s">
        <v>41</v>
      </c>
      <c r="C74" s="93">
        <f>E69</f>
        <v>24223.88</v>
      </c>
      <c r="D74" s="80" t="s">
        <v>59</v>
      </c>
      <c r="E74" s="69"/>
      <c r="G74" s="64"/>
      <c r="H74" s="64"/>
    </row>
    <row r="75" spans="1:8" ht="15.75" customHeight="1">
      <c r="A75" s="73" t="s">
        <v>158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159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160</v>
      </c>
      <c r="B77" s="77" t="s">
        <v>87</v>
      </c>
      <c r="C77" s="96">
        <f>IF(E77&gt;0,"Предоставляется",0)</f>
        <v>0</v>
      </c>
      <c r="D77" s="96" t="s">
        <v>88</v>
      </c>
      <c r="E77" s="95">
        <v>0</v>
      </c>
      <c r="F77" s="94" t="s">
        <v>174</v>
      </c>
      <c r="G77" s="66"/>
      <c r="H77" s="66"/>
    </row>
    <row r="78" spans="1:8" ht="15.75" customHeight="1">
      <c r="A78" s="73" t="s">
        <v>161</v>
      </c>
      <c r="B78" s="75" t="s">
        <v>37</v>
      </c>
      <c r="C78" s="98">
        <v>0</v>
      </c>
      <c r="D78" s="94" t="s">
        <v>176</v>
      </c>
      <c r="E78" s="64"/>
      <c r="G78" s="64"/>
      <c r="H78" s="64"/>
    </row>
    <row r="79" spans="1:8" ht="15.75" customHeight="1">
      <c r="A79" s="73" t="s">
        <v>162</v>
      </c>
      <c r="B79" s="75" t="s">
        <v>38</v>
      </c>
      <c r="C79" s="86">
        <v>0</v>
      </c>
      <c r="D79" s="94" t="s">
        <v>173</v>
      </c>
      <c r="E79" s="64"/>
      <c r="G79" s="64"/>
      <c r="H79" s="64"/>
    </row>
    <row r="80" spans="1:8" ht="15.75" customHeight="1">
      <c r="A80" s="73" t="s">
        <v>163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164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165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166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167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S1CDkYiiLUcBfJJPhorjuZ96cWKJxIacsYJwOPT14m4jCbRBSOYDQK9X5i6Fg+nkWK8HNwoUddZ3nl5386PVoQ==" saltValue="6EvEMUAe4ailQJArmyswF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15" sqref="K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177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178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179</v>
      </c>
      <c r="B4" s="59" t="s">
        <v>47</v>
      </c>
      <c r="C4" s="106">
        <v>93245.24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2020-03-19T00:57:29Z</dcterms:modified>
</cp:coreProperties>
</file>