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7" i="1"/>
  <c r="A116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2" i="1" l="1"/>
  <c r="A110" i="1"/>
  <c r="A113" i="1"/>
  <c r="D110" i="1"/>
  <c r="A114" i="1"/>
  <c r="F110" i="1"/>
  <c r="A122" i="1"/>
  <c r="A118" i="1"/>
  <c r="A123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<sst xmlns="http://schemas.openxmlformats.org/spreadsheetml/2006/main" count="545" uniqueCount="197">
  <si>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</si>
  <si>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</si>
  <si>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</si>
  <si>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</si>
  <si>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</si>
  <si>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</si>
  <si>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</si>
  <si>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</si>
  <si>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</si>
  <si>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</si>
  <si>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</si>
  <si>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</si>
  <si>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</si>
  <si>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</si>
  <si>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</si>
  <si>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</si>
  <si>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</si>
  <si>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</si>
  <si>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</si>
  <si>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</si>
  <si>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</si>
  <si>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</si>
  <si>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</si>
  <si>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</si>
  <si>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</si>
  <si>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</si>
  <si>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</si>
  <si>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</si>
  <si>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</si>
  <si>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</si>
  <si>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</si>
  <si>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</si>
  <si>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</si>
  <si>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</si>
  <si>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</si>
  <si>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</si>
  <si>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</si>
  <si>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</si>
  <si>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</si>
  <si>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</si>
  <si>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</si>
  <si>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</si>
  <si>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</si>
  <si>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</si>
  <si>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</si>
  <si>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</si>
  <si>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</si>
  <si>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</si>
  <si>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</si>
  <si>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</si>
  <si>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</si>
  <si>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</si>
  <si>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</si>
  <si>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</si>
  <si>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</si>
  <si>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</si>
  <si>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</si>
  <si>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</si>
  <si>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</si>
  <si>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</si>
  <si>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</si>
  <si>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</si>
  <si>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</si>
  <si>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</si>
  <si>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</si>
  <si>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</si>
  <si>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</si>
  <si>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</si>
  <si>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</si>
  <si>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</si>
  <si>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</si>
  <si>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</si>
  <si>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</si>
  <si>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</si>
  <si>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</si>
  <si>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</si>
  <si>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</si>
  <si>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</si>
  <si>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</si>
  <si>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</si>
  <si>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</si>
  <si>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</si>
  <si>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</si>
  <si>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</si>
  <si>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</si>
  <si>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</si>
  <si>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</si>
  <si>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</si>
  <si>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</si>
  <si>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</si>
  <si>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</si>
  <si>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</si>
  <si>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</si>
  <si>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</si>
  <si>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</si>
  <si>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</si>
  <si>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</si>
  <si>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</si>
  <si>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</si>
  <si>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</si>
  <si>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</si>
  <si>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</si>
  <si>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</si>
  <si>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</si>
  <si>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</si>
  <si>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</si>
  <si>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</si>
  <si>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</si>
  <si>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</si>
  <si>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</si>
  <si>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</si>
  <si>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</si>
  <si>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</si>
  <si>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</si>
  <si>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</si>
  <si>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</si>
  <si>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</si>
  <si>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</si>
  <si>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</si>
  <si>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</si>
  <si>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</si>
  <si>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</si>
  <si>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</si>
  <si>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</si>
  <si>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</si>
  <si>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</si>
  <si>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</si>
  <si>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</si>
  <si>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</si>
  <si>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</si>
  <si>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</si>
  <si>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</si>
  <si>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</si>
  <si>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</si>
  <si>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</si>
  <si>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</si>
  <si>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</si>
  <si>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</si>
  <si>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</si>
  <si>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</si>
  <si>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</si>
  <si>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</si>
  <si>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</si>
  <si>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</si>
  <si>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</si>
  <si>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</si>
  <si>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</si>
  <si>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</si>
  <si>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</si>
  <si>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</si>
  <si>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</si>
  <si>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</si>
  <si>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</si>
  <si>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</si>
  <si>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</si>
  <si>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</si>
  <si>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</si>
  <si>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</si>
  <si>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</si>
  <si>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</si>
  <si>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</si>
  <si>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</si>
  <si>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</si>
  <si>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</si>
  <si>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</si>
  <si>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</si>
  <si>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</si>
  <si>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</si>
  <si>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</si>
  <si>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</si>
  <si>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</si>
  <si>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</si>
  <si>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</si>
  <si>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</si>
  <si>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</si>
  <si>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</si>
  <si>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</si>
  <si>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</si>
  <si>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108</t>
  </si>
  <si>
    <t>Услуги промышленных альпинистов.</t>
  </si>
  <si>
    <t>Ремонт домофонной системы.</t>
  </si>
  <si>
    <t>ежемесячно</t>
  </si>
  <si>
    <t>разово</t>
  </si>
  <si>
    <t>АВР от 26.02.2019</t>
  </si>
  <si>
    <t>Аварийный ремонт теплообменника отопления в ИТП.</t>
  </si>
  <si>
    <t>АВР от 14.09.2019</t>
  </si>
  <si>
    <t>площадь дома</t>
  </si>
  <si>
    <t>АВР от 20.09.2019</t>
  </si>
  <si>
    <t>АВР от 07.08.2019, Счет №9475НГР от 07.08.2019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</si>
  <si>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</si>
  <si>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</si>
  <si>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Приобретение и установка датчика движение, сжим 733.</t>
  </si>
  <si>
    <t xml:space="preserve">  -  ремонт теплообменника ГВС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</si>
  <si>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</si>
  <si>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108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</si>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</sst>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Border="1" applyAlignment="1"/>
    <xf numFmtId="0" fontId="4" fillId="0" borderId="0" xfId="5" applyFill="1" applyBorder="1" applyAlignment="1">
      <alignment horizontal="center" vertical="center"/>
    </xf>
    <xf numFmtId="0" fontId="19" fillId="0" borderId="0" xfId="5" applyFont="1" applyFill="1" applyBorder="1" applyAlignment="1"/>
    <xf numFmtId="4" fontId="4" fillId="0" borderId="0" xfId="5" applyNumberFormat="1" applyFill="1" applyBorder="1" applyAlignment="1"/>
    <xf numFmtId="0" fontId="19" fillId="0" borderId="0" xfId="5" applyFont="1" applyFill="1" applyBorder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0" xfId="5" applyFill="1" applyBorder="1"/>
    <xf numFmtId="0" fontId="4" fillId="0" borderId="0" xfId="5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7" t="s">
        <v>178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195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58"/>
      <c r="M8" s="112"/>
      <c r="N8" s="112"/>
      <c r="O8" s="72" t="s">
        <v>84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58"/>
      <c r="M9" s="112"/>
      <c r="N9" s="112"/>
      <c r="O9" s="72" t="s">
        <v>85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121613.27</v>
      </c>
      <c r="K10" s="112"/>
      <c r="L10" s="158"/>
      <c r="M10" s="112"/>
      <c r="N10" s="112"/>
      <c r="O10" s="72" t="s">
        <v>86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234992.32799999998</v>
      </c>
      <c r="K11" s="112"/>
      <c r="L11" s="158"/>
      <c r="M11" s="112"/>
      <c r="N11" s="112"/>
      <c r="O11" s="72" t="s">
        <v>87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160853.57999999999</v>
      </c>
      <c r="K12" s="112"/>
      <c r="L12" s="158"/>
      <c r="M12" s="112"/>
      <c r="N12" s="112"/>
      <c r="O12" s="72" t="s">
        <v>88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74138.747999999992</v>
      </c>
      <c r="K13" s="112"/>
      <c r="L13" s="158"/>
      <c r="M13" s="112"/>
      <c r="N13" s="112"/>
      <c r="O13" s="72" t="s">
        <v>89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58"/>
      <c r="M14" s="112"/>
      <c r="N14" s="112"/>
      <c r="O14" s="72" t="s">
        <v>90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254850.19</v>
      </c>
      <c r="K15" s="112"/>
      <c r="L15" s="158"/>
      <c r="M15" s="112"/>
      <c r="N15" s="112"/>
      <c r="O15" s="72" t="s">
        <v>91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254850.19</v>
      </c>
      <c r="K16" s="112"/>
      <c r="L16" s="158"/>
      <c r="M16" s="112"/>
      <c r="N16" s="112"/>
      <c r="O16" s="72" t="s">
        <v>92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58"/>
      <c r="M17" s="112"/>
      <c r="N17" s="112"/>
      <c r="O17" s="72" t="s">
        <v>93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58"/>
      <c r="M18" s="112"/>
      <c r="N18" s="112"/>
      <c r="O18" s="72" t="s">
        <v>94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58"/>
      <c r="M19" s="112"/>
      <c r="N19" s="112"/>
      <c r="O19" s="72" t="s">
        <v>95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58"/>
      <c r="M20" s="112"/>
      <c r="N20" s="112"/>
      <c r="O20" s="72" t="s">
        <v>96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254850.19</v>
      </c>
      <c r="K21" s="112"/>
      <c r="L21" s="158"/>
      <c r="M21" s="112"/>
      <c r="N21" s="112"/>
      <c r="O21" s="72" t="s">
        <v>97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58"/>
      <c r="M22" s="112"/>
      <c r="N22" s="112"/>
      <c r="O22" s="72" t="s">
        <v>98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58"/>
      <c r="M23" s="112"/>
      <c r="N23" s="112"/>
      <c r="O23" s="72" t="s">
        <v>99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101755.408</v>
      </c>
      <c r="K24" s="112"/>
      <c r="L24" s="158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1" t="s">
        <v>18</v>
      </c>
      <c r="B27" s="141"/>
      <c r="C27" s="141"/>
      <c r="D27" s="141"/>
      <c r="E27" s="141"/>
      <c r="F27" s="141" t="s">
        <v>19</v>
      </c>
      <c r="G27" s="141"/>
      <c r="H27" s="5" t="s">
        <v>55</v>
      </c>
      <c r="I27" s="141" t="s">
        <v>20</v>
      </c>
      <c r="J27" s="141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22445.64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5"/>
      <c r="C29" s="135"/>
      <c r="D29" s="135"/>
      <c r="E29" s="135"/>
      <c r="F29" s="136">
        <f>VLOOKUP(A29,ПТО!$A$39:$D$53,2,FALSE)</f>
        <v>54277.68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2"/>
      <c r="L29" s="159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5" t="str">
        <f>ПТО!A41</f>
        <v xml:space="preserve">Работы по содержанию земельного участка </v>
      </c>
      <c r="B30" s="135"/>
      <c r="C30" s="135"/>
      <c r="D30" s="135"/>
      <c r="E30" s="135"/>
      <c r="F30" s="136">
        <f>VLOOKUP(A30,ПТО!$A$39:$D$53,2,FALSE)</f>
        <v>29111.4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2"/>
      <c r="L30" s="159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16324.08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9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6801.72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28703.279999999999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36" t="e">
        <f>VLOOKUP(A35,ПТО!$A$39:$D$53,2,FALSE)</f>
        <v>#N/A</v>
      </c>
      <c r="G35" s="136"/>
      <c r="H35" s="42" t="e">
        <f>VLOOKUP(A35,ПТО!$A$39:$D$53,3,FALSE)</f>
        <v>#N/A</v>
      </c>
      <c r="I35" s="137" t="e">
        <f>VLOOKUP(A35,ПТО!$A$39:$D$53,4,FALSE)</f>
        <v>#N/A</v>
      </c>
      <c r="J35" s="137"/>
      <c r="K35" s="112"/>
      <c r="L35" s="159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2"/>
      <c r="L36" s="159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9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9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9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9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9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9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5" t="str">
        <f>ПТО!A2</f>
        <v>Техническое обслуживание охранной сигнализации.</v>
      </c>
      <c r="B43" s="135"/>
      <c r="C43" s="135"/>
      <c r="D43" s="135"/>
      <c r="E43" s="135"/>
      <c r="F43" s="136">
        <f>VLOOKUP(A43,ПТО!$A$2:$D$31,4,FALSE)</f>
        <v>5790</v>
      </c>
      <c r="G43" s="136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2"/>
      <c r="L43" s="15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5" t="str">
        <f>ПТО!A3</f>
        <v>Услуги промышленных альпинистов.</v>
      </c>
      <c r="B44" s="135"/>
      <c r="C44" s="135"/>
      <c r="D44" s="135"/>
      <c r="E44" s="135"/>
      <c r="F44" s="136">
        <f>VLOOKUP(A44,ПТО!$A$2:$D$31,4,FALSE)</f>
        <v>4000</v>
      </c>
      <c r="G44" s="136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2"/>
      <c r="L44" s="159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5" t="str">
        <f>ПТО!A4</f>
        <v>Ремонт домофонной системы.</v>
      </c>
      <c r="B45" s="135"/>
      <c r="C45" s="135"/>
      <c r="D45" s="135"/>
      <c r="E45" s="135"/>
      <c r="F45" s="136">
        <f>VLOOKUP(A45,ПТО!$A$2:$D$31,4,FALSE)</f>
        <v>2980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2"/>
      <c r="L45" s="159"/>
      <c r="M45" s="119"/>
      <c r="N45" s="112"/>
      <c r="O45" s="23" t="str">
        <f t="shared" si="1"/>
        <v>Ремонт домофонной системы.</v>
      </c>
      <c r="R45" s="22" t="s">
        <v>74</v>
      </c>
    </row>
    <row r="46" spans="1:18" ht="51" customHeight="1" outlineLevel="1">
      <c r="A46" s="135" t="str">
        <f>ПТО!A5</f>
        <v>Аварийный ремонт теплообменника отопления в ИТП.</v>
      </c>
      <c r="B46" s="135"/>
      <c r="C46" s="135"/>
      <c r="D46" s="135"/>
      <c r="E46" s="135"/>
      <c r="F46" s="136">
        <f>VLOOKUP(A46,ПТО!$A$2:$D$31,4,FALSE)</f>
        <v>24946.39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2"/>
      <c r="L46" s="159"/>
      <c r="M46" s="119"/>
      <c r="N46" s="112"/>
      <c r="O46" s="23" t="str">
        <f t="shared" si="1"/>
        <v>Аварийный ремонт теплообменника отопления в ИТП.</v>
      </c>
      <c r="R46" s="22" t="s">
        <v>74</v>
      </c>
    </row>
    <row r="47" spans="1:18" ht="51" customHeight="1" outlineLevel="1">
      <c r="A47" s="135" t="str">
        <f>ПТО!A6</f>
        <v>Приобретение и установка датчика движение, сжим 733.</v>
      </c>
      <c r="B47" s="135"/>
      <c r="C47" s="135"/>
      <c r="D47" s="135"/>
      <c r="E47" s="135"/>
      <c r="F47" s="136">
        <f>VLOOKUP(A47,ПТО!$A$2:$D$31,4,FALSE)</f>
        <v>1769.17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2"/>
      <c r="L47" s="159"/>
      <c r="M47" s="119"/>
      <c r="N47" s="112"/>
      <c r="O47" s="23" t="str">
        <f t="shared" si="1"/>
        <v>Приобретение и установка датчика движение, сжим 733.</v>
      </c>
      <c r="R47" s="22" t="s">
        <v>74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9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9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9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9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9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9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9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9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9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9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9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9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9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9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9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9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9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9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9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9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9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9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9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9"/>
      <c r="L71" s="159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9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3" t="s">
        <v>25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2"/>
      <c r="L75" s="142"/>
      <c r="M75" s="112"/>
      <c r="N75" s="112"/>
      <c r="O75" s="72" t="s">
        <v>101</v>
      </c>
    </row>
    <row r="76" spans="1:16384" ht="18.75" customHeight="1" outlineLevel="1">
      <c r="A76" s="153" t="s">
        <v>26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2"/>
      <c r="L76" s="142"/>
      <c r="M76" s="112"/>
      <c r="N76" s="112"/>
      <c r="O76" s="72" t="s">
        <v>102</v>
      </c>
    </row>
    <row r="77" spans="1:16384" ht="21.75" customHeight="1" outlineLevel="1">
      <c r="A77" s="153" t="s">
        <v>27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2"/>
      <c r="L77" s="142"/>
      <c r="M77" s="112"/>
      <c r="N77" s="112"/>
      <c r="O77" s="72" t="s">
        <v>103</v>
      </c>
    </row>
    <row r="78" spans="1:16384" ht="18.75" customHeight="1" outlineLevel="1">
      <c r="A78" s="153" t="s">
        <v>28</v>
      </c>
      <c r="B78" s="153"/>
      <c r="C78" s="153"/>
      <c r="D78" s="153"/>
      <c r="E78" s="153"/>
      <c r="F78" s="153"/>
      <c r="G78" s="153"/>
      <c r="H78" s="153"/>
      <c r="I78" s="153"/>
      <c r="J78" s="99">
        <f>VLOOKUP(O78,АО,3,FALSE)</f>
        <v>0</v>
      </c>
      <c r="K78" s="112"/>
      <c r="L78" s="142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60"/>
      <c r="M81" s="112"/>
      <c r="N81" s="112"/>
      <c r="O81" s="72" t="s">
        <v>105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60"/>
      <c r="M82" s="112"/>
      <c r="N82" s="112"/>
      <c r="O82" s="72" t="s">
        <v>106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50533.98</v>
      </c>
      <c r="K83" s="112"/>
      <c r="L83" s="160"/>
      <c r="M83" s="112"/>
      <c r="N83" s="112"/>
      <c r="O83" s="72" t="s">
        <v>107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60"/>
      <c r="M84" s="112"/>
      <c r="N84" s="112"/>
      <c r="O84" s="72" t="s">
        <v>108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60"/>
      <c r="M85" s="112"/>
      <c r="N85" s="112"/>
      <c r="O85" s="72" t="s">
        <v>109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65116.77</v>
      </c>
      <c r="K86" s="112"/>
      <c r="L86" s="160"/>
      <c r="M86" s="112"/>
      <c r="N86" s="112"/>
      <c r="O86" s="72" t="s">
        <v>110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60"/>
      <c r="M87" s="112"/>
      <c r="N87" s="112"/>
      <c r="O87" s="72" t="s">
        <v>111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60"/>
      <c r="M88" s="112"/>
      <c r="N88" s="112"/>
      <c r="O88" s="72" t="s">
        <v>112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60"/>
      <c r="M89" s="112"/>
      <c r="N89" s="112"/>
      <c r="O89" s="72" t="s">
        <v>113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60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4" t="s">
        <v>46</v>
      </c>
      <c r="B93" s="144"/>
      <c r="C93" s="144"/>
      <c r="D93" s="147" t="s">
        <v>47</v>
      </c>
      <c r="E93" s="147"/>
      <c r="F93" s="10" t="s">
        <v>48</v>
      </c>
      <c r="G93" s="144" t="s">
        <v>49</v>
      </c>
      <c r="H93" s="144"/>
      <c r="I93" s="144"/>
      <c r="J93" s="144"/>
      <c r="K93" s="112"/>
      <c r="L93" s="112"/>
      <c r="M93" s="112"/>
      <c r="N93" s="112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103036.32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94097.1</v>
      </c>
      <c r="L95" s="161"/>
      <c r="O95" s="1" t="s">
        <v>115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100729.13</v>
      </c>
      <c r="L96" s="161"/>
      <c r="O96" s="1" t="s">
        <v>116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2307.1900000000023</v>
      </c>
      <c r="L97" s="161"/>
      <c r="O97" s="1" t="s">
        <v>117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103036.32</v>
      </c>
      <c r="L98" s="161"/>
      <c r="O98" s="1" t="s">
        <v>118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103036.32</v>
      </c>
      <c r="L99" s="161"/>
      <c r="O99" s="1" t="s">
        <v>119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120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121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31159.57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2237.67</v>
      </c>
      <c r="L103" s="161"/>
      <c r="O103" s="1" t="s">
        <v>124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32654.82</v>
      </c>
      <c r="L104" s="161"/>
      <c r="O104" s="1" t="s">
        <v>125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0</v>
      </c>
      <c r="L105" s="161"/>
      <c r="O105" s="1" t="s">
        <v>126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31159.57</v>
      </c>
      <c r="L106" s="161"/>
      <c r="O106" s="1" t="s">
        <v>127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31159.57</v>
      </c>
      <c r="L107" s="161"/>
      <c r="O107" s="1" t="s">
        <v>128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129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130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57886.76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3879.81</v>
      </c>
      <c r="L111" s="161"/>
      <c r="O111" s="1" t="s">
        <v>132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59980.81</v>
      </c>
      <c r="L112" s="161"/>
      <c r="O112" s="1" t="s">
        <v>133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0</v>
      </c>
      <c r="L113" s="161"/>
      <c r="O113" s="1" t="s">
        <v>134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57886.76</v>
      </c>
      <c r="L114" s="161"/>
      <c r="O114" s="1" t="s">
        <v>135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57886.76</v>
      </c>
      <c r="L115" s="161"/>
      <c r="O115" s="1" t="s">
        <v>136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137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138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52317.95</v>
      </c>
      <c r="H118" s="146"/>
      <c r="I118" s="146"/>
      <c r="J118" s="146"/>
      <c r="L118" s="49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96.83</v>
      </c>
      <c r="L119" s="49"/>
      <c r="O119" s="1" t="s">
        <v>140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42773.279999999999</v>
      </c>
      <c r="L120" s="49"/>
      <c r="O120" s="1" t="s">
        <v>141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9544.6699999999983</v>
      </c>
      <c r="L121" s="49"/>
      <c r="O121" s="1" t="s">
        <v>142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52317.95</v>
      </c>
      <c r="L122" s="49"/>
      <c r="O122" s="1" t="s">
        <v>143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52317.95</v>
      </c>
      <c r="L123" s="49"/>
      <c r="O123" s="1" t="s">
        <v>144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20372.169999999998</v>
      </c>
      <c r="H126" s="146"/>
      <c r="I126" s="146"/>
      <c r="J126" s="146"/>
      <c r="L126" s="49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1462.99</v>
      </c>
      <c r="L127" s="49"/>
      <c r="O127" s="1" t="s">
        <v>148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14051.94</v>
      </c>
      <c r="L128" s="49"/>
      <c r="O128" s="1" t="s">
        <v>149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6320.2299999999977</v>
      </c>
      <c r="L129" s="49"/>
      <c r="O129" s="1" t="s">
        <v>150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20372.169999999998</v>
      </c>
      <c r="L130" s="49"/>
      <c r="O130" s="1" t="s">
        <v>151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20372.169999999998</v>
      </c>
      <c r="L131" s="49"/>
      <c r="O131" s="1" t="s">
        <v>152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3" t="s">
        <v>43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1</v>
      </c>
      <c r="O144" t="s">
        <v>172</v>
      </c>
    </row>
    <row r="145" spans="1:15" ht="18.75" customHeight="1" outlineLevel="1">
      <c r="A145" s="143" t="s">
        <v>44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3" t="s">
        <v>175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62342.54</v>
      </c>
      <c r="O146" t="s">
        <v>174</v>
      </c>
    </row>
    <row r="149" spans="1:15" ht="52.5" customHeight="1">
      <c r="A149" s="139" t="s">
        <v>194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195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8" t="s">
        <v>69</v>
      </c>
      <c r="B154" s="138"/>
      <c r="C154" s="138"/>
      <c r="D154" s="138"/>
      <c r="E154" s="27">
        <f>ПТО!G1</f>
        <v>-58021.66</v>
      </c>
    </row>
    <row r="155" spans="1:15" ht="34.5" customHeight="1">
      <c r="A155" s="140" t="s">
        <v>70</v>
      </c>
      <c r="B155" s="140"/>
      <c r="C155" s="140"/>
      <c r="D155" s="140"/>
      <c r="E155" s="28">
        <f>J13</f>
        <v>74138.747999999992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18</v>
      </c>
      <c r="B157" s="141"/>
      <c r="C157" s="141"/>
      <c r="D157" s="141"/>
      <c r="E157" s="141"/>
      <c r="F157" s="141" t="s">
        <v>19</v>
      </c>
      <c r="G157" s="141"/>
      <c r="H157" s="20" t="s">
        <v>55</v>
      </c>
      <c r="I157" s="141" t="s">
        <v>20</v>
      </c>
      <c r="J157" s="141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5790</v>
      </c>
      <c r="G158" s="136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5" t="str">
        <f t="shared" si="14"/>
        <v>Услуги промышленных альпинистов.</v>
      </c>
      <c r="B159" s="135"/>
      <c r="C159" s="135"/>
      <c r="D159" s="135"/>
      <c r="E159" s="135"/>
      <c r="F159" s="136">
        <f t="shared" si="15"/>
        <v>4000</v>
      </c>
      <c r="G159" s="136"/>
      <c r="H159" s="24" t="str">
        <f t="shared" si="16"/>
        <v>разово</v>
      </c>
      <c r="I159" s="137">
        <f t="shared" si="17"/>
        <v>1</v>
      </c>
      <c r="J159" s="137"/>
      <c r="M159" s="22" t="s">
        <v>74</v>
      </c>
      <c r="N159" s="1" t="str">
        <v>Услуги промышленных альпинистов.</v>
      </c>
    </row>
    <row r="160" spans="1:15" ht="28.5" customHeight="1">
      <c r="A160" s="135" t="str">
        <f t="shared" si="14"/>
        <v>Ремонт домофонной системы.</v>
      </c>
      <c r="B160" s="135"/>
      <c r="C160" s="135"/>
      <c r="D160" s="135"/>
      <c r="E160" s="135"/>
      <c r="F160" s="136">
        <f t="shared" si="15"/>
        <v>2980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74</v>
      </c>
      <c r="N160" s="1" t="str">
        <v>Ремонт домофонной системы.</v>
      </c>
    </row>
    <row r="161" spans="1:14" ht="28.5" customHeight="1">
      <c r="A161" s="135" t="str">
        <f>IF(N161&gt;0,N161,0)</f>
        <v>Аварийный ремонт теплообменника отопления в ИТП.</v>
      </c>
      <c r="B161" s="135"/>
      <c r="C161" s="135"/>
      <c r="D161" s="135"/>
      <c r="E161" s="135"/>
      <c r="F161" s="136">
        <f t="shared" si="15"/>
        <v>24946.39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74</v>
      </c>
      <c r="N161" s="1" t="str">
        <v>Аварийный ремонт теплообменника отопления в ИТП.</v>
      </c>
    </row>
    <row r="162" spans="1:14" ht="28.5" customHeight="1">
      <c r="A162" s="135" t="str">
        <f t="shared" si="14"/>
        <v>Приобретение и установка датчика движение, сжим 733.</v>
      </c>
      <c r="B162" s="135"/>
      <c r="C162" s="135"/>
      <c r="D162" s="135"/>
      <c r="E162" s="135"/>
      <c r="F162" s="136">
        <f t="shared" si="15"/>
        <v>1769.17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74</v>
      </c>
      <c r="N162" s="1" t="str">
        <v>Приобретение и установка датчика движение, сжим 733.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36">
        <f t="shared" si="15"/>
        <v>0</v>
      </c>
      <c r="G163" s="136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74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74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74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74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74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74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74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74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74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74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8" t="s">
        <v>71</v>
      </c>
      <c r="B190" s="138"/>
      <c r="C190" s="138"/>
      <c r="D190" s="138"/>
      <c r="E190" s="27">
        <f>SUM(F158:G187)</f>
        <v>39485.56</v>
      </c>
    </row>
    <row r="191" spans="1:14" ht="51.75" customHeight="1">
      <c r="A191" s="138" t="s">
        <v>72</v>
      </c>
      <c r="B191" s="138"/>
      <c r="C191" s="138"/>
      <c r="D191" s="138"/>
      <c r="E191" s="27">
        <f>E190+E154-E155</f>
        <v>-92674.847999999998</v>
      </c>
    </row>
    <row r="192" spans="1:14">
      <c r="A192" s="107" t="s">
        <v>176</v>
      </c>
    </row>
    <row r="193" spans="1:10" ht="62.25" customHeight="1">
      <c r="A193" s="163" t="s">
        <v>75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1">
        <f>ПТО!G12</f>
        <v>1200</v>
      </c>
      <c r="I194" s="52" t="s">
        <v>77</v>
      </c>
    </row>
    <row r="195" spans="1:10" ht="18.75" customHeight="1">
      <c r="A195" s="162" t="str">
        <f>ПТО!F13</f>
        <v xml:space="preserve">  -  техническое обслуживание охранной сигнализации</v>
      </c>
      <c r="B195" s="162"/>
      <c r="C195" s="162"/>
      <c r="D195" s="162"/>
      <c r="E195" s="162"/>
      <c r="F195" s="162"/>
      <c r="G195" s="162"/>
      <c r="H195" s="51">
        <f>ПТО!G13</f>
        <v>5800</v>
      </c>
      <c r="I195" s="52" t="s">
        <v>77</v>
      </c>
    </row>
    <row r="196" spans="1:10" ht="18.75" customHeight="1">
      <c r="A196" s="162" t="str">
        <f>ПТО!F14</f>
        <v xml:space="preserve">  -  ремонт теплообменника ГВС</v>
      </c>
      <c r="B196" s="162"/>
      <c r="C196" s="162"/>
      <c r="D196" s="162"/>
      <c r="E196" s="162"/>
      <c r="F196" s="162"/>
      <c r="G196" s="162"/>
      <c r="H196" s="51">
        <f>ПТО!G14</f>
        <v>20000</v>
      </c>
      <c r="I196" s="52" t="s">
        <v>77</v>
      </c>
    </row>
    <row r="197" spans="1:10" ht="18.75" customHeight="1">
      <c r="A197" s="162" t="str">
        <f>ПТО!F15</f>
        <v xml:space="preserve">  -  работы по выбору (решению) общего собрания или совета дома</v>
      </c>
      <c r="B197" s="162"/>
      <c r="C197" s="162"/>
      <c r="D197" s="162"/>
      <c r="E197" s="162"/>
      <c r="F197" s="162"/>
      <c r="G197" s="162"/>
      <c r="H197" s="51">
        <f>ПТО!G15</f>
        <v>140000</v>
      </c>
      <c r="I197" s="52" t="s">
        <v>77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51">
        <f>ПТО!G16</f>
        <v>0</v>
      </c>
      <c r="I198" s="54" t="s">
        <v>77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1">
        <f>ПТО!G17</f>
        <v>0</v>
      </c>
      <c r="I199" s="52" t="s">
        <v>77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1">
        <f>ПТО!G18</f>
        <v>0</v>
      </c>
      <c r="I200" s="52" t="s">
        <v>77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1">
        <f>ПТО!G19</f>
        <v>0</v>
      </c>
      <c r="I201" s="52" t="s">
        <v>77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1">
        <f>ПТО!G20</f>
        <v>0</v>
      </c>
      <c r="I202" s="52" t="s">
        <v>77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1">
        <f>ПТО!G21</f>
        <v>0</v>
      </c>
      <c r="I203" s="52" t="s">
        <v>77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1">
        <f>ПТО!G22</f>
        <v>0</v>
      </c>
      <c r="I204" s="52" t="s">
        <v>77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1">
        <f>ПТО!G23</f>
        <v>0</v>
      </c>
      <c r="I205" s="52" t="s">
        <v>77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1">
        <f>ПТО!G24</f>
        <v>0</v>
      </c>
      <c r="I206" s="52" t="s">
        <v>77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1">
        <f>ПТО!G25</f>
        <v>0</v>
      </c>
      <c r="I207" s="52" t="s">
        <v>77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1">
        <f>ПТО!G26</f>
        <v>0</v>
      </c>
      <c r="I208" s="52" t="s">
        <v>77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1">
        <f>ПТО!G27</f>
        <v>0</v>
      </c>
      <c r="I209" s="52" t="s">
        <v>77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1">
        <f>ПТО!G28</f>
        <v>0</v>
      </c>
      <c r="I210" s="52" t="s">
        <v>77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1">
        <f>ПТО!G29</f>
        <v>0</v>
      </c>
      <c r="I211" s="52" t="s">
        <v>77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1">
        <f>ПТО!G30</f>
        <v>0</v>
      </c>
      <c r="I212" s="52" t="s">
        <v>77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167000</v>
      </c>
      <c r="I214" s="58" t="s">
        <v>79</v>
      </c>
    </row>
  </sheetData>
  <sheetProtection algorithmName="SHA-512" hashValue="TJJn+x/ECMsq0AZu536iS+y7r+9RH/VHLcTMrSl8J/mn8nUDcQmX/fL96a4dp5en1TLAXgTw45nYb1whikks7w==" saltValue="hvqWuMSy5b1WWPgc1r8L9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A27" sqref="A27:E2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-58021.66</f>
        <v>-58021.66</v>
      </c>
    </row>
    <row r="2" spans="1:12" ht="18.75" customHeight="1">
      <c r="A2" s="123" t="s">
        <v>189</v>
      </c>
      <c r="B2" s="125" t="s">
        <v>181</v>
      </c>
      <c r="C2" s="125">
        <v>12</v>
      </c>
      <c r="D2" s="121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179</v>
      </c>
      <c r="B3" s="126" t="s">
        <v>182</v>
      </c>
      <c r="C3" s="122">
        <v>1</v>
      </c>
      <c r="D3" s="124">
        <v>4000</v>
      </c>
      <c r="E3" s="127" t="s">
        <v>183</v>
      </c>
      <c r="F3" s="30"/>
      <c r="G3" s="30"/>
      <c r="L3" s="33" t="str">
        <f t="shared" si="0"/>
        <v>ТР</v>
      </c>
    </row>
    <row r="4" spans="1:12" ht="18.75" customHeight="1">
      <c r="A4" s="128" t="s">
        <v>180</v>
      </c>
      <c r="B4" s="126" t="s">
        <v>182</v>
      </c>
      <c r="C4" s="126">
        <v>1</v>
      </c>
      <c r="D4" s="124">
        <v>2980</v>
      </c>
      <c r="E4" s="132" t="s">
        <v>188</v>
      </c>
      <c r="F4" s="30"/>
      <c r="G4" s="30"/>
      <c r="L4" s="33" t="str">
        <f t="shared" si="0"/>
        <v>ТР</v>
      </c>
    </row>
    <row r="5" spans="1:12" ht="18.75" customHeight="1">
      <c r="A5" s="129" t="s">
        <v>184</v>
      </c>
      <c r="B5" s="130" t="s">
        <v>182</v>
      </c>
      <c r="C5" s="43">
        <v>1</v>
      </c>
      <c r="D5" s="44">
        <v>24946.39</v>
      </c>
      <c r="E5" s="129" t="s">
        <v>185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191</v>
      </c>
      <c r="B6" s="131" t="s">
        <v>182</v>
      </c>
      <c r="C6" s="43">
        <v>1</v>
      </c>
      <c r="D6" s="48">
        <v>1769.17</v>
      </c>
      <c r="E6" s="46" t="s">
        <v>187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190</v>
      </c>
      <c r="G13" s="116">
        <v>5800</v>
      </c>
      <c r="L13" s="33">
        <f t="shared" si="0"/>
        <v>0</v>
      </c>
    </row>
    <row r="14" spans="1:12" ht="15.75">
      <c r="A14" s="30"/>
      <c r="F14" s="133" t="s">
        <v>192</v>
      </c>
      <c r="G14" s="134">
        <v>20000</v>
      </c>
      <c r="L14" s="33">
        <f t="shared" si="0"/>
        <v>0</v>
      </c>
    </row>
    <row r="15" spans="1:12" ht="31.5">
      <c r="A15" s="30"/>
      <c r="F15" s="115" t="s">
        <v>193</v>
      </c>
      <c r="G15" s="116">
        <v>140000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22445.64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22445.64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54277.68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54277.68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196</v>
      </c>
      <c r="B41" s="38">
        <v>29111.4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29111.4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16324.08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16324.08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6801.72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6801.72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28703.279999999999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oExfLH85qaf02RtT15y7z5YA/btezs9GgictHzlT93h//qKMV3YnDFLv6hrvbTA/allF/i7THbm7sH1ZTj6low==" saltValue="aTvzAbp3vTlh8f7GvBDSl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27" sqref="A27:E2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186</v>
      </c>
      <c r="F1" s="62">
        <v>1133.6199999999999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121613.27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234992.32799999998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160853.57999999999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74138.747999999992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254850.19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254850.19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254850.19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101755.408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107</v>
      </c>
      <c r="B27" s="77" t="s">
        <v>3</v>
      </c>
      <c r="C27" s="88">
        <v>50533.98</v>
      </c>
      <c r="D27" s="83" t="s">
        <v>58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110</v>
      </c>
      <c r="B30" s="77" t="s">
        <v>17</v>
      </c>
      <c r="C30" s="88">
        <v>65116.77</v>
      </c>
      <c r="D30" s="83" t="s">
        <v>64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103036.32</v>
      </c>
      <c r="F37" s="96" t="s">
        <v>169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94097.1</v>
      </c>
      <c r="D38" s="96" t="s">
        <v>167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100729.13</v>
      </c>
      <c r="D39" s="96" t="s">
        <v>168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2307.1900000000023</v>
      </c>
      <c r="D40" s="82" t="s">
        <v>57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103036.32</v>
      </c>
      <c r="D41" s="82" t="s">
        <v>57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103036.32</v>
      </c>
      <c r="D42" s="82" t="s">
        <v>57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31159.57</v>
      </c>
      <c r="F45" s="96" t="s">
        <v>169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2237.67</v>
      </c>
      <c r="D46" s="96" t="s">
        <v>170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32654.82</v>
      </c>
      <c r="D47" s="96" t="s">
        <v>168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31159.57</v>
      </c>
      <c r="D49" s="82" t="s">
        <v>57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31159.57</v>
      </c>
      <c r="D50" s="82" t="s">
        <v>57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57886.76</v>
      </c>
      <c r="F53" s="96" t="s">
        <v>169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3879.81</v>
      </c>
      <c r="D54" s="96" t="s">
        <v>170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59980.81</v>
      </c>
      <c r="D55" s="96" t="s">
        <v>168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57886.76</v>
      </c>
      <c r="D57" s="82" t="s">
        <v>57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57886.76</v>
      </c>
      <c r="D58" s="82" t="s">
        <v>57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52317.95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96.83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42773.279999999999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9544.6699999999983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52317.95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52317.95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20372.169999999998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1462.99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14051.94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6320.2299999999977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20372.169999999998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20372.169999999998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62342.54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2020-03-20T01:47:29Z</dcterms:modified>
</cp:coreProperties>
</file>