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A124" i="1"/>
  <c r="G118" i="1"/>
  <c r="A118" i="1"/>
  <c r="J117" i="1"/>
  <c r="J112" i="1"/>
  <c r="J111" i="1"/>
  <c r="A117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19" i="1"/>
  <c r="A120" i="1"/>
  <c r="A123" i="1"/>
  <c r="A141" i="1"/>
  <c r="F13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<sst xmlns="http://schemas.openxmlformats.org/spreadsheetml/2006/main" count="539" uniqueCount="193">
  <si>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</si>
  <si>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</si>
  <si>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</si>
  <si>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</si>
  <si>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</si>
  <si>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</si>
  <si>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</si>
  <si>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</si>
  <si>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</si>
  <si>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</si>
  <si>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</si>
  <si>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</si>
  <si>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</si>
  <si>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</si>
  <si>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</si>
  <si>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</si>
  <si>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</si>
  <si>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</si>
  <si>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</si>
  <si>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</si>
  <si>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</si>
  <si>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</si>
  <si>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</si>
  <si>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</si>
  <si>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</si>
  <si>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</si>
  <si>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</si>
  <si>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</si>
  <si>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</si>
  <si>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</si>
  <si>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</si>
  <si>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</si>
  <si>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</si>
  <si>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</si>
  <si>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</si>
  <si>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</si>
  <si>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</si>
  <si>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</si>
  <si>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</si>
  <si>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</si>
  <si>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</si>
  <si>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</si>
  <si>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</si>
  <si>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</si>
  <si>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</si>
  <si>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</si>
  <si>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</si>
  <si>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</si>
  <si>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</si>
  <si>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</si>
  <si>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</si>
  <si>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</si>
  <si>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</si>
  <si>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</si>
  <si>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</si>
  <si>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</si>
  <si>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</si>
  <si>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</si>
  <si>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</si>
  <si>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</si>
  <si>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</si>
  <si>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</si>
  <si>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</si>
  <si>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</si>
  <si>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</si>
  <si>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</si>
  <si>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</si>
  <si>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</si>
  <si>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</si>
  <si>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</si>
  <si>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</si>
  <si>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</si>
  <si>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</si>
  <si>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</si>
  <si>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</si>
  <si>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</si>
  <si>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</si>
  <si>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</si>
  <si>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</si>
  <si>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</si>
  <si>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</si>
  <si>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</si>
  <si>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</si>
  <si>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</si>
  <si>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</si>
  <si>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</si>
  <si>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</si>
  <si>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</si>
  <si>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</si>
  <si>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</si>
  <si>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</si>
  <si>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</si>
  <si>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</si>
  <si>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</si>
  <si>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</si>
  <si>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</si>
  <si>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</si>
  <si>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</si>
  <si>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</si>
  <si>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</si>
  <si>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</si>
  <si>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</si>
  <si>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</si>
  <si>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</si>
  <si>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</si>
  <si>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</si>
  <si>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</si>
  <si>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</si>
  <si>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</si>
  <si>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</si>
  <si>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</si>
  <si>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</si>
  <si>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</si>
  <si>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</si>
  <si>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</si>
  <si>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</si>
  <si>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</si>
  <si>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</si>
  <si>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</si>
  <si>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</si>
  <si>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</si>
  <si>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</si>
  <si>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</si>
  <si>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</si>
  <si>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</si>
  <si>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</si>
  <si>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</si>
  <si>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</si>
  <si>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</si>
  <si>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</si>
  <si>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</si>
  <si>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</si>
  <si>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</si>
  <si>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</si>
  <si>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</si>
  <si>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</si>
  <si>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</si>
  <si>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</si>
  <si>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</si>
  <si>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</si>
  <si>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</si>
  <si>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</si>
  <si>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</si>
  <si>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</si>
  <si>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</si>
  <si>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</si>
  <si>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</si>
  <si>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</si>
  <si>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</si>
  <si>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</si>
  <si>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</si>
  <si>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</si>
  <si>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</si>
  <si>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</si>
  <si>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</si>
  <si>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</si>
  <si>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</si>
  <si>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</si>
  <si>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</si>
  <si>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</si>
  <si>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</si>
  <si>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</si>
  <si>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</si>
  <si>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</si>
  <si>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</si>
  <si>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</si>
  <si>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</si>
  <si>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</si>
  <si>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</si>
  <si>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</si>
  <si>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</si>
  <si>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</si>
  <si>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</si>
  <si>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</si>
  <si>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</si>
  <si>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</si>
  <si>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</si>
  <si>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</si>
  <si>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94</t>
  </si>
  <si>
    <t>Услуги промышленных альпинистов.</t>
  </si>
  <si>
    <t>ежемесячно</t>
  </si>
  <si>
    <t>разово</t>
  </si>
  <si>
    <t>АВР от 25.02.2019</t>
  </si>
  <si>
    <t>площадь дома</t>
  </si>
  <si>
    <t>с 01.11.2018 приказ №51 от 20.11.2018, Протокол №1 от 11.06.2018</t>
  </si>
  <si>
    <t>Монтаж системы домофон.</t>
  </si>
  <si>
    <t>АВР от 07.11.2019, счет №0020 от 07.11.2019</t>
  </si>
  <si>
    <t xml:space="preserve">  -  ремонт подъезда</t>
  </si>
  <si>
    <t>Техническое обслуживание охранной сигнализации.</t>
  </si>
  <si>
    <t xml:space="preserve">  -  техническое  обслуживание охранной сигнализации</t>
  </si>
  <si>
    <t>Отчет об исполнении договора управления многоквартирного дома 
Березовый, 94 в части текущего ремонта</t>
  </si>
  <si>
    <t>Услуги и работы по управлению МКД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</si>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</sst>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4" fillId="0" borderId="0"/>
  </cellStyleXfs>
  <cellXfs count="16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Fill="1" applyBorder="1" applyAlignment="1"/>
    <xf numFmtId="0" fontId="5" fillId="0" borderId="0" xfId="5" applyFill="1" applyBorder="1"/>
    <xf numFmtId="4" fontId="5" fillId="0" borderId="0" xfId="5" applyNumberFormat="1" applyBorder="1" applyAlignment="1"/>
    <xf numFmtId="0" fontId="5" fillId="0" borderId="0" xfId="5" applyFill="1" applyBorder="1" applyAlignment="1">
      <alignment horizontal="center" vertical="center"/>
    </xf>
    <xf numFmtId="0" fontId="5" fillId="0" borderId="0" xfId="5" applyFill="1" applyBorder="1" applyAlignment="1">
      <alignment horizontal="center"/>
    </xf>
    <xf numFmtId="0" fontId="5" fillId="0" borderId="0" xfId="5" applyFill="1" applyBorder="1" applyAlignment="1"/>
    <xf numFmtId="0" fontId="0" fillId="6" borderId="0" xfId="0" applyFill="1"/>
    <xf numFmtId="0" fontId="20" fillId="4" borderId="0" xfId="0" applyFont="1" applyFill="1"/>
    <xf numFmtId="0" fontId="2" fillId="0" borderId="0" xfId="4" applyFont="1" applyFill="1" applyBorder="1" applyAlignment="1">
      <alignment horizontal="center"/>
    </xf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1" fillId="0" borderId="0" xfId="5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I5" sqref="I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53" t="s">
        <v>178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192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47" t="s">
        <v>1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2"/>
      <c r="L8" s="154"/>
      <c r="M8" s="112"/>
      <c r="N8" s="112"/>
      <c r="O8" s="72" t="s">
        <v>85</v>
      </c>
      <c r="R8" s="16"/>
    </row>
    <row r="9" spans="1:18" ht="18.75" customHeight="1" outlineLevel="1">
      <c r="A9" s="147" t="s">
        <v>2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2"/>
      <c r="L9" s="154"/>
      <c r="M9" s="112"/>
      <c r="N9" s="112"/>
      <c r="O9" s="72" t="s">
        <v>86</v>
      </c>
    </row>
    <row r="10" spans="1:18" ht="18.75" customHeight="1" outlineLevel="1">
      <c r="A10" s="147" t="s">
        <v>3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70070.179999999993</v>
      </c>
      <c r="K10" s="112"/>
      <c r="L10" s="154"/>
      <c r="M10" s="112"/>
      <c r="N10" s="112"/>
      <c r="O10" s="72" t="s">
        <v>87</v>
      </c>
    </row>
    <row r="11" spans="1:18" outlineLevel="1">
      <c r="A11" s="147" t="s">
        <v>4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267410.82</v>
      </c>
      <c r="K11" s="112"/>
      <c r="L11" s="154"/>
      <c r="M11" s="112"/>
      <c r="N11" s="112"/>
      <c r="O11" s="72" t="s">
        <v>88</v>
      </c>
    </row>
    <row r="12" spans="1:18" ht="18.75" customHeight="1" outlineLevel="1">
      <c r="A12" s="147" t="s">
        <v>5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128978.49</v>
      </c>
      <c r="K12" s="112"/>
      <c r="L12" s="154"/>
      <c r="M12" s="112"/>
      <c r="N12" s="112"/>
      <c r="O12" s="72" t="s">
        <v>89</v>
      </c>
    </row>
    <row r="13" spans="1:18" ht="18.75" customHeight="1" outlineLevel="1">
      <c r="A13" s="147" t="s">
        <v>6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71665.319999999992</v>
      </c>
      <c r="K13" s="112"/>
      <c r="L13" s="154"/>
      <c r="M13" s="112"/>
      <c r="N13" s="112"/>
      <c r="O13" s="72" t="s">
        <v>90</v>
      </c>
    </row>
    <row r="14" spans="1:18" ht="18.75" customHeight="1" outlineLevel="1">
      <c r="A14" s="147" t="s">
        <v>7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66767.009999999995</v>
      </c>
      <c r="K14" s="112"/>
      <c r="L14" s="154"/>
      <c r="M14" s="112"/>
      <c r="N14" s="112"/>
      <c r="O14" s="72" t="s">
        <v>91</v>
      </c>
    </row>
    <row r="15" spans="1:18" ht="18.75" customHeight="1" outlineLevel="1">
      <c r="A15" s="147" t="s">
        <v>8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238075.19</v>
      </c>
      <c r="K15" s="112"/>
      <c r="L15" s="154"/>
      <c r="M15" s="112"/>
      <c r="N15" s="112"/>
      <c r="O15" s="72" t="s">
        <v>92</v>
      </c>
    </row>
    <row r="16" spans="1:18" ht="18.75" customHeight="1" outlineLevel="1">
      <c r="A16" s="147" t="s">
        <v>9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238075.19</v>
      </c>
      <c r="K16" s="112"/>
      <c r="L16" s="154"/>
      <c r="M16" s="112"/>
      <c r="N16" s="112"/>
      <c r="O16" s="72" t="s">
        <v>93</v>
      </c>
    </row>
    <row r="17" spans="1:23" ht="18.75" customHeight="1" outlineLevel="1">
      <c r="A17" s="147" t="s">
        <v>10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2"/>
      <c r="L17" s="154"/>
      <c r="M17" s="112"/>
      <c r="N17" s="112"/>
      <c r="O17" s="72" t="s">
        <v>94</v>
      </c>
    </row>
    <row r="18" spans="1:23" ht="18.75" customHeight="1" outlineLevel="1">
      <c r="A18" s="147" t="s">
        <v>11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2"/>
      <c r="L18" s="154"/>
      <c r="M18" s="112"/>
      <c r="N18" s="112"/>
      <c r="O18" s="72" t="s">
        <v>95</v>
      </c>
    </row>
    <row r="19" spans="1:23" ht="18.75" customHeight="1" outlineLevel="1">
      <c r="A19" s="147" t="s">
        <v>12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2"/>
      <c r="L19" s="154"/>
      <c r="M19" s="112"/>
      <c r="N19" s="112"/>
      <c r="O19" s="72" t="s">
        <v>96</v>
      </c>
    </row>
    <row r="20" spans="1:23" ht="18.75" customHeight="1" outlineLevel="1">
      <c r="A20" s="147" t="s">
        <v>13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2"/>
      <c r="L20" s="154"/>
      <c r="M20" s="112"/>
      <c r="N20" s="112"/>
      <c r="O20" s="72" t="s">
        <v>97</v>
      </c>
    </row>
    <row r="21" spans="1:23" ht="18.75" customHeight="1" outlineLevel="1">
      <c r="A21" s="147" t="s">
        <v>14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238075.19</v>
      </c>
      <c r="K21" s="112"/>
      <c r="L21" s="154"/>
      <c r="M21" s="112"/>
      <c r="N21" s="112"/>
      <c r="O21" s="72" t="s">
        <v>98</v>
      </c>
    </row>
    <row r="22" spans="1:23" ht="18.75" customHeight="1" outlineLevel="1">
      <c r="A22" s="147" t="s">
        <v>15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2"/>
      <c r="L22" s="154"/>
      <c r="M22" s="112"/>
      <c r="N22" s="112"/>
      <c r="O22" s="72" t="s">
        <v>99</v>
      </c>
    </row>
    <row r="23" spans="1:23" ht="18.75" customHeight="1" outlineLevel="1">
      <c r="A23" s="147" t="s">
        <v>16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2"/>
      <c r="L23" s="154"/>
      <c r="M23" s="112"/>
      <c r="N23" s="112"/>
      <c r="O23" s="72" t="s">
        <v>100</v>
      </c>
    </row>
    <row r="24" spans="1:23" ht="18.75" customHeight="1" outlineLevel="1">
      <c r="A24" s="147" t="s">
        <v>17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99405.81</v>
      </c>
      <c r="K24" s="112"/>
      <c r="L24" s="154"/>
      <c r="M24" s="112"/>
      <c r="N24" s="112"/>
      <c r="O24" s="72" t="s">
        <v>101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56</v>
      </c>
      <c r="I27" s="146" t="s">
        <v>20</v>
      </c>
      <c r="J27" s="146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37081.919999999998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hidden="1" customHeight="1" outlineLevel="1">
      <c r="A29" s="138">
        <f>ПТО!A40</f>
        <v>0</v>
      </c>
      <c r="B29" s="138"/>
      <c r="C29" s="138"/>
      <c r="D29" s="138"/>
      <c r="E29" s="138"/>
      <c r="F29" s="143" t="e">
        <f>VLOOKUP(A29,ПТО!$A$39:$D$53,2,FALSE)</f>
        <v>#N/A</v>
      </c>
      <c r="G29" s="143"/>
      <c r="H29" s="42" t="e">
        <f>VLOOKUP(A29,ПТО!$A$39:$D$53,3,FALSE)</f>
        <v>#N/A</v>
      </c>
      <c r="I29" s="139" t="e">
        <f>VLOOKUP(A29,ПТО!$A$39:$D$53,4,FALSE)</f>
        <v>#N/A</v>
      </c>
      <c r="J29" s="139"/>
      <c r="K29" s="112"/>
      <c r="L29" s="155"/>
      <c r="M29" s="112"/>
      <c r="N29" s="112"/>
      <c r="O29" s="23">
        <f t="shared" si="1"/>
        <v>0</v>
      </c>
      <c r="R29" s="1" t="s">
        <v>74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43">
        <f>VLOOKUP(A30,ПТО!$A$39:$D$53,2,FALSE)</f>
        <v>32874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2"/>
      <c r="L30" s="15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15516.48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2"/>
      <c r="L32" s="155"/>
      <c r="M32" s="112"/>
      <c r="N32" s="112"/>
      <c r="O32" s="23">
        <f t="shared" si="1"/>
        <v>0</v>
      </c>
      <c r="R32" s="1" t="s">
        <v>74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6706.32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32479.56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customHeight="1" outlineLevel="1">
      <c r="A35" s="138" t="str">
        <f>ПТО!A46</f>
        <v>Услуги и работы по управлению МКД</v>
      </c>
      <c r="B35" s="138"/>
      <c r="C35" s="138"/>
      <c r="D35" s="138"/>
      <c r="E35" s="138"/>
      <c r="F35" s="143">
        <f>VLOOKUP(A35,ПТО!$A$39:$D$53,2,FALSE)</f>
        <v>65748</v>
      </c>
      <c r="G35" s="143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12"/>
      <c r="L35" s="155"/>
      <c r="M35" s="119"/>
      <c r="N35" s="112"/>
      <c r="O35" s="23" t="str">
        <f t="shared" si="1"/>
        <v>Услуги и работы по управлению МКД</v>
      </c>
      <c r="R35" s="1" t="s">
        <v>74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2"/>
      <c r="L36" s="155"/>
      <c r="M36" s="119"/>
      <c r="N36" s="112"/>
      <c r="O36" s="23">
        <f t="shared" si="1"/>
        <v>0</v>
      </c>
      <c r="R36" s="1" t="s">
        <v>74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2"/>
      <c r="L37" s="155"/>
      <c r="M37" s="119"/>
      <c r="N37" s="112"/>
      <c r="O37" s="23">
        <f t="shared" si="1"/>
        <v>0</v>
      </c>
      <c r="R37" s="1" t="s">
        <v>74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2"/>
      <c r="L38" s="155"/>
      <c r="M38" s="119"/>
      <c r="N38" s="112"/>
      <c r="O38" s="23">
        <f t="shared" si="1"/>
        <v>0</v>
      </c>
      <c r="R38" s="1" t="s">
        <v>74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2"/>
      <c r="L39" s="155"/>
      <c r="M39" s="119"/>
      <c r="N39" s="112"/>
      <c r="O39" s="23">
        <f t="shared" si="1"/>
        <v>0</v>
      </c>
      <c r="R39" s="1" t="s">
        <v>74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2"/>
      <c r="L40" s="155"/>
      <c r="M40" s="119"/>
      <c r="N40" s="112"/>
      <c r="O40" s="23">
        <f t="shared" si="1"/>
        <v>0</v>
      </c>
      <c r="R40" s="1" t="s">
        <v>74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2"/>
      <c r="L41" s="155"/>
      <c r="M41" s="119"/>
      <c r="N41" s="112"/>
      <c r="O41" s="23">
        <f t="shared" si="1"/>
        <v>0</v>
      </c>
      <c r="R41" s="1" t="s">
        <v>74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2"/>
      <c r="L42" s="155"/>
      <c r="M42" s="119"/>
      <c r="N42" s="112"/>
      <c r="O42" s="23">
        <f t="shared" si="1"/>
        <v>0</v>
      </c>
      <c r="R42" s="1" t="s">
        <v>74</v>
      </c>
    </row>
    <row r="43" spans="1:18" ht="51" customHeight="1" outlineLevel="1">
      <c r="A43" s="138" t="str">
        <f>ПТО!A2</f>
        <v>Техническое обслуживание охранной сигнализации.</v>
      </c>
      <c r="B43" s="138"/>
      <c r="C43" s="138"/>
      <c r="D43" s="138"/>
      <c r="E43" s="138"/>
      <c r="F43" s="143">
        <f>VLOOKUP(A43,ПТО!$A$2:$D$31,4,FALSE)</f>
        <v>5400</v>
      </c>
      <c r="G43" s="143"/>
      <c r="H43" s="19" t="str">
        <f>VLOOKUP(A43,ПТО!$A$2:$D$31,2,FALSE)</f>
        <v>ежемесячно</v>
      </c>
      <c r="I43" s="139">
        <f>VLOOKUP(A43,ПТО!$A$2:$D$31,3,FALSE)</f>
        <v>12</v>
      </c>
      <c r="J43" s="139"/>
      <c r="K43" s="112"/>
      <c r="L43" s="15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38" t="str">
        <f>ПТО!A3</f>
        <v>Услуги промышленных альпинистов.</v>
      </c>
      <c r="B44" s="138"/>
      <c r="C44" s="138"/>
      <c r="D44" s="138"/>
      <c r="E44" s="138"/>
      <c r="F44" s="143">
        <f>VLOOKUP(A44,ПТО!$A$2:$D$31,4,FALSE)</f>
        <v>4000</v>
      </c>
      <c r="G44" s="143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2"/>
      <c r="L44" s="155"/>
      <c r="M44" s="119"/>
      <c r="N44" s="112"/>
      <c r="O44" s="23" t="str">
        <f t="shared" si="1"/>
        <v>Услуги промышленных альпинистов.</v>
      </c>
      <c r="R44" s="22" t="s">
        <v>75</v>
      </c>
    </row>
    <row r="45" spans="1:18" ht="51" customHeight="1" outlineLevel="1">
      <c r="A45" s="138" t="str">
        <f>ПТО!A4</f>
        <v>Монтаж системы домофон.</v>
      </c>
      <c r="B45" s="138"/>
      <c r="C45" s="138"/>
      <c r="D45" s="138"/>
      <c r="E45" s="138"/>
      <c r="F45" s="143">
        <f>VLOOKUP(A45,ПТО!$A$2:$D$31,4,FALSE)</f>
        <v>11600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2"/>
      <c r="L45" s="155"/>
      <c r="M45" s="119"/>
      <c r="N45" s="112"/>
      <c r="O45" s="23" t="str">
        <f t="shared" si="1"/>
        <v>Монтаж системы домофон.</v>
      </c>
      <c r="R45" s="22" t="s">
        <v>75</v>
      </c>
    </row>
    <row r="46" spans="1:18" ht="51" hidden="1" customHeight="1" outlineLevel="1">
      <c r="A46" s="138">
        <f>ПТО!A5</f>
        <v>0</v>
      </c>
      <c r="B46" s="138"/>
      <c r="C46" s="138"/>
      <c r="D46" s="138"/>
      <c r="E46" s="138"/>
      <c r="F46" s="143" t="e">
        <f>VLOOKUP(A46,ПТО!$A$2:$D$31,4,FALSE)</f>
        <v>#N/A</v>
      </c>
      <c r="G46" s="143"/>
      <c r="H46" s="25" t="e">
        <f>VLOOKUP(A46,ПТО!$A$2:$D$31,2,FALSE)</f>
        <v>#N/A</v>
      </c>
      <c r="I46" s="139" t="e">
        <f>VLOOKUP(A46,ПТО!$A$2:$D$31,3,FALSE)</f>
        <v>#N/A</v>
      </c>
      <c r="J46" s="139"/>
      <c r="K46" s="112"/>
      <c r="L46" s="155"/>
      <c r="M46" s="119"/>
      <c r="N46" s="112"/>
      <c r="O46" s="23">
        <f t="shared" si="1"/>
        <v>0</v>
      </c>
      <c r="R46" s="22" t="s">
        <v>75</v>
      </c>
    </row>
    <row r="47" spans="1:18" ht="51" hidden="1" customHeight="1" outlineLevel="1">
      <c r="A47" s="138">
        <f>ПТО!A6</f>
        <v>0</v>
      </c>
      <c r="B47" s="138"/>
      <c r="C47" s="138"/>
      <c r="D47" s="138"/>
      <c r="E47" s="138"/>
      <c r="F47" s="143" t="e">
        <f>VLOOKUP(A47,ПТО!$A$2:$D$31,4,FALSE)</f>
        <v>#N/A</v>
      </c>
      <c r="G47" s="143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12"/>
      <c r="L47" s="155"/>
      <c r="M47" s="119"/>
      <c r="N47" s="112"/>
      <c r="O47" s="23">
        <f t="shared" si="1"/>
        <v>0</v>
      </c>
      <c r="R47" s="22" t="s">
        <v>75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43" t="e">
        <f>VLOOKUP(A48,ПТО!$A$2:$D$31,4,FALSE)</f>
        <v>#N/A</v>
      </c>
      <c r="G48" s="143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12"/>
      <c r="L48" s="155"/>
      <c r="M48" s="119"/>
      <c r="N48" s="112"/>
      <c r="O48" s="23">
        <f t="shared" si="1"/>
        <v>0</v>
      </c>
      <c r="R48" s="22" t="s">
        <v>75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12"/>
      <c r="L49" s="155"/>
      <c r="M49" s="119"/>
      <c r="N49" s="112"/>
      <c r="O49" s="23">
        <f t="shared" si="1"/>
        <v>0</v>
      </c>
      <c r="R49" s="22" t="s">
        <v>75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2"/>
      <c r="L50" s="155"/>
      <c r="M50" s="119"/>
      <c r="N50" s="112"/>
      <c r="O50" s="23">
        <f t="shared" si="1"/>
        <v>0</v>
      </c>
      <c r="R50" s="22" t="s">
        <v>75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2"/>
      <c r="L51" s="155"/>
      <c r="M51" s="119"/>
      <c r="N51" s="112"/>
      <c r="O51" s="23">
        <f t="shared" si="1"/>
        <v>0</v>
      </c>
      <c r="R51" s="22" t="s">
        <v>75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2"/>
      <c r="L52" s="155"/>
      <c r="M52" s="119"/>
      <c r="N52" s="112"/>
      <c r="O52" s="23">
        <f t="shared" si="1"/>
        <v>0</v>
      </c>
      <c r="R52" s="22" t="s">
        <v>75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2"/>
      <c r="L53" s="155"/>
      <c r="M53" s="119"/>
      <c r="N53" s="112"/>
      <c r="O53" s="23">
        <f t="shared" si="1"/>
        <v>0</v>
      </c>
      <c r="R53" s="22" t="s">
        <v>75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2"/>
      <c r="L54" s="155"/>
      <c r="M54" s="119"/>
      <c r="N54" s="112"/>
      <c r="O54" s="23">
        <f t="shared" si="1"/>
        <v>0</v>
      </c>
      <c r="R54" s="22" t="s">
        <v>75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2"/>
      <c r="L55" s="155"/>
      <c r="M55" s="119"/>
      <c r="N55" s="112"/>
      <c r="O55" s="23">
        <f t="shared" si="1"/>
        <v>0</v>
      </c>
      <c r="R55" s="22" t="s">
        <v>75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2"/>
      <c r="L56" s="155"/>
      <c r="M56" s="119"/>
      <c r="N56" s="112"/>
      <c r="O56" s="23">
        <f t="shared" si="1"/>
        <v>0</v>
      </c>
      <c r="R56" s="22" t="s">
        <v>75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2"/>
      <c r="L57" s="155"/>
      <c r="M57" s="119"/>
      <c r="N57" s="112"/>
      <c r="O57" s="23">
        <f t="shared" si="1"/>
        <v>0</v>
      </c>
      <c r="R57" s="22" t="s">
        <v>75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2"/>
      <c r="L58" s="155"/>
      <c r="M58" s="119"/>
      <c r="N58" s="112"/>
      <c r="O58" s="23">
        <f t="shared" si="1"/>
        <v>0</v>
      </c>
      <c r="R58" s="22" t="s">
        <v>75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2"/>
      <c r="L59" s="155"/>
      <c r="M59" s="119"/>
      <c r="N59" s="112"/>
      <c r="O59" s="23">
        <f t="shared" si="1"/>
        <v>0</v>
      </c>
      <c r="R59" s="22" t="s">
        <v>75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2"/>
      <c r="L60" s="155"/>
      <c r="M60" s="119"/>
      <c r="N60" s="112"/>
      <c r="O60" s="23">
        <f t="shared" si="1"/>
        <v>0</v>
      </c>
      <c r="R60" s="22" t="s">
        <v>75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2"/>
      <c r="L61" s="155"/>
      <c r="M61" s="119"/>
      <c r="N61" s="112"/>
      <c r="O61" s="23">
        <f t="shared" si="1"/>
        <v>0</v>
      </c>
      <c r="R61" s="22" t="s">
        <v>75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2"/>
      <c r="L62" s="155"/>
      <c r="M62" s="119"/>
      <c r="N62" s="112"/>
      <c r="O62" s="23">
        <f t="shared" si="1"/>
        <v>0</v>
      </c>
      <c r="R62" s="22" t="s">
        <v>75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2"/>
      <c r="L63" s="155"/>
      <c r="M63" s="119"/>
      <c r="N63" s="112"/>
      <c r="O63" s="23">
        <f t="shared" si="1"/>
        <v>0</v>
      </c>
      <c r="R63" s="22" t="s">
        <v>75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2"/>
      <c r="L64" s="155"/>
      <c r="M64" s="119"/>
      <c r="N64" s="112"/>
      <c r="O64" s="23">
        <f t="shared" si="1"/>
        <v>0</v>
      </c>
      <c r="R64" s="22" t="s">
        <v>75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2"/>
      <c r="L65" s="155"/>
      <c r="M65" s="119"/>
      <c r="N65" s="112"/>
      <c r="O65" s="23">
        <f t="shared" si="1"/>
        <v>0</v>
      </c>
      <c r="R65" s="22" t="s">
        <v>75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2"/>
      <c r="L66" s="155"/>
      <c r="M66" s="119"/>
      <c r="N66" s="112"/>
      <c r="O66" s="23">
        <f t="shared" si="1"/>
        <v>0</v>
      </c>
      <c r="R66" s="22" t="s">
        <v>75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2"/>
      <c r="L67" s="155"/>
      <c r="M67" s="119"/>
      <c r="N67" s="112"/>
      <c r="O67" s="23">
        <f t="shared" si="1"/>
        <v>0</v>
      </c>
      <c r="R67" s="22" t="s">
        <v>75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2"/>
      <c r="L68" s="155"/>
      <c r="M68" s="119"/>
      <c r="N68" s="112"/>
      <c r="O68" s="23">
        <f t="shared" si="1"/>
        <v>0</v>
      </c>
      <c r="R68" s="22" t="s">
        <v>75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2"/>
      <c r="L69" s="155"/>
      <c r="M69" s="119"/>
      <c r="N69" s="112"/>
      <c r="O69" s="23">
        <f t="shared" si="1"/>
        <v>0</v>
      </c>
      <c r="R69" s="22" t="s">
        <v>75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2"/>
      <c r="L70" s="155"/>
      <c r="M70" s="119"/>
      <c r="N70" s="112"/>
      <c r="O70" s="23">
        <f t="shared" si="1"/>
        <v>0</v>
      </c>
      <c r="R70" s="22" t="s">
        <v>75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9"/>
      <c r="L71" s="155"/>
      <c r="M71" s="119"/>
      <c r="N71" s="119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2"/>
      <c r="L72" s="155"/>
      <c r="M72" s="119"/>
      <c r="N72" s="112"/>
      <c r="O72" s="23">
        <f t="shared" si="1"/>
        <v>0</v>
      </c>
      <c r="R72" s="22" t="s">
        <v>75</v>
      </c>
    </row>
    <row r="73" spans="1:16384">
      <c r="A73" s="107" t="s">
        <v>177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56" t="s">
        <v>26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58"/>
      <c r="M75" s="112"/>
      <c r="N75" s="112"/>
      <c r="O75" s="72" t="s">
        <v>102</v>
      </c>
    </row>
    <row r="76" spans="1:16384" ht="18.75" customHeight="1" outlineLevel="1">
      <c r="A76" s="156" t="s">
        <v>27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58"/>
      <c r="M76" s="112"/>
      <c r="N76" s="112"/>
      <c r="O76" s="72" t="s">
        <v>103</v>
      </c>
    </row>
    <row r="77" spans="1:16384" ht="21.75" customHeight="1" outlineLevel="1">
      <c r="A77" s="156" t="s">
        <v>28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58"/>
      <c r="M77" s="112"/>
      <c r="N77" s="112"/>
      <c r="O77" s="72" t="s">
        <v>104</v>
      </c>
    </row>
    <row r="78" spans="1:16384" ht="18.75" customHeight="1" outlineLevel="1">
      <c r="A78" s="156" t="s">
        <v>29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58"/>
      <c r="M78" s="112"/>
      <c r="N78" s="112"/>
      <c r="O78" s="72" t="s">
        <v>105</v>
      </c>
    </row>
    <row r="79" spans="1:16384">
      <c r="A79" s="118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36" t="s">
        <v>1</v>
      </c>
      <c r="B81" s="136"/>
      <c r="C81" s="136"/>
      <c r="D81" s="136"/>
      <c r="E81" s="136"/>
      <c r="F81" s="136"/>
      <c r="G81" s="136"/>
      <c r="H81" s="136"/>
      <c r="I81" s="136"/>
      <c r="J81" s="99">
        <f t="shared" ref="J81:J90" si="2">VLOOKUP(O81,АО,3,FALSE)</f>
        <v>0</v>
      </c>
      <c r="K81" s="112"/>
      <c r="L81" s="144"/>
      <c r="M81" s="112"/>
      <c r="N81" s="112"/>
      <c r="O81" s="72" t="s">
        <v>106</v>
      </c>
    </row>
    <row r="82" spans="1:15" outlineLevel="1">
      <c r="A82" s="136" t="s">
        <v>2</v>
      </c>
      <c r="B82" s="136"/>
      <c r="C82" s="136"/>
      <c r="D82" s="136"/>
      <c r="E82" s="136"/>
      <c r="F82" s="136"/>
      <c r="G82" s="136"/>
      <c r="H82" s="136"/>
      <c r="I82" s="136"/>
      <c r="J82" s="99">
        <f t="shared" si="2"/>
        <v>0</v>
      </c>
      <c r="K82" s="112"/>
      <c r="L82" s="144"/>
      <c r="M82" s="112"/>
      <c r="N82" s="112"/>
      <c r="O82" s="72" t="s">
        <v>107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41040.269999999997</v>
      </c>
      <c r="K83" s="112"/>
      <c r="L83" s="144"/>
      <c r="M83" s="112"/>
      <c r="N83" s="112"/>
      <c r="O83" s="72" t="s">
        <v>108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44"/>
      <c r="M84" s="112"/>
      <c r="N84" s="112"/>
      <c r="O84" s="72" t="s">
        <v>109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44"/>
      <c r="M85" s="112"/>
      <c r="N85" s="112"/>
      <c r="O85" s="72" t="s">
        <v>110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85907.520000000004</v>
      </c>
      <c r="K86" s="112"/>
      <c r="L86" s="144"/>
      <c r="M86" s="112"/>
      <c r="N86" s="112"/>
      <c r="O86" s="72" t="s">
        <v>111</v>
      </c>
    </row>
    <row r="87" spans="1:15" ht="18.75" customHeight="1" outlineLevel="1">
      <c r="A87" s="150" t="s">
        <v>26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44"/>
      <c r="M87" s="112"/>
      <c r="N87" s="112"/>
      <c r="O87" s="72" t="s">
        <v>112</v>
      </c>
    </row>
    <row r="88" spans="1:15" ht="18.75" customHeight="1" outlineLevel="1">
      <c r="A88" s="150" t="s">
        <v>27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44"/>
      <c r="M88" s="112"/>
      <c r="N88" s="112"/>
      <c r="O88" s="72" t="s">
        <v>113</v>
      </c>
    </row>
    <row r="89" spans="1:15" ht="18.75" customHeight="1" outlineLevel="1">
      <c r="A89" s="150" t="s">
        <v>28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44"/>
      <c r="M89" s="112"/>
      <c r="N89" s="112"/>
      <c r="O89" s="72" t="s">
        <v>114</v>
      </c>
    </row>
    <row r="90" spans="1:15" ht="18.75" customHeight="1" outlineLevel="1">
      <c r="A90" s="150" t="s">
        <v>29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44"/>
      <c r="M90" s="112"/>
      <c r="N90" s="112"/>
      <c r="O90" s="72" t="s">
        <v>115</v>
      </c>
    </row>
    <row r="91" spans="1:15">
      <c r="A91" s="107" t="s">
        <v>177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59" t="s">
        <v>47</v>
      </c>
      <c r="B93" s="159"/>
      <c r="C93" s="159"/>
      <c r="D93" s="160" t="s">
        <v>48</v>
      </c>
      <c r="E93" s="160"/>
      <c r="F93" s="10" t="s">
        <v>49</v>
      </c>
      <c r="G93" s="159" t="s">
        <v>50</v>
      </c>
      <c r="H93" s="159"/>
      <c r="I93" s="159"/>
      <c r="J93" s="159"/>
      <c r="K93" s="112"/>
      <c r="L93" s="112"/>
      <c r="M93" s="112"/>
      <c r="N93" s="112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20232.86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18477.5</v>
      </c>
      <c r="L95" s="145"/>
      <c r="O95" s="1" t="s">
        <v>116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21199.69</v>
      </c>
      <c r="L96" s="145"/>
      <c r="O96" s="1" t="s">
        <v>117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0</v>
      </c>
      <c r="L97" s="145"/>
      <c r="O97" s="1" t="s">
        <v>118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20232.86</v>
      </c>
      <c r="L98" s="145"/>
      <c r="O98" s="1" t="s">
        <v>119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20232.86</v>
      </c>
      <c r="L99" s="145"/>
      <c r="O99" s="1" t="s">
        <v>120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121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122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40959.629999999997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2941.45</v>
      </c>
      <c r="L103" s="145"/>
      <c r="O103" s="1" t="s">
        <v>125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29923.13</v>
      </c>
      <c r="L104" s="145"/>
      <c r="O104" s="1" t="s">
        <v>126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11036.499999999996</v>
      </c>
      <c r="L105" s="145"/>
      <c r="O105" s="1" t="s">
        <v>127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40959.629999999997</v>
      </c>
      <c r="L106" s="145"/>
      <c r="O106" s="1" t="s">
        <v>128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40959.629999999997</v>
      </c>
      <c r="L107" s="145"/>
      <c r="O107" s="1" t="s">
        <v>129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130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131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70873.58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4750.24</v>
      </c>
      <c r="L111" s="145"/>
      <c r="O111" s="1" t="s">
        <v>133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51019.95</v>
      </c>
      <c r="L112" s="145"/>
      <c r="O112" s="1" t="s">
        <v>134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19853.630000000005</v>
      </c>
      <c r="L113" s="145"/>
      <c r="O113" s="1" t="s">
        <v>135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70873.58</v>
      </c>
      <c r="L114" s="145"/>
      <c r="O114" s="1" t="s">
        <v>136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70873.58</v>
      </c>
      <c r="L115" s="145"/>
      <c r="O115" s="1" t="s">
        <v>137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138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139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33600.400000000001</v>
      </c>
      <c r="H118" s="141"/>
      <c r="I118" s="141"/>
      <c r="J118" s="141"/>
      <c r="L118" s="49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62.19</v>
      </c>
      <c r="L119" s="49"/>
      <c r="O119" s="1" t="s">
        <v>141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26113.54</v>
      </c>
      <c r="L120" s="49"/>
      <c r="O120" s="1" t="s">
        <v>142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7486.8600000000006</v>
      </c>
      <c r="L121" s="49"/>
      <c r="O121" s="1" t="s">
        <v>143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33600.400000000001</v>
      </c>
      <c r="L122" s="49"/>
      <c r="O122" s="1" t="s">
        <v>144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33600.400000000001</v>
      </c>
      <c r="L123" s="49"/>
      <c r="O123" s="1" t="s">
        <v>145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9"/>
      <c r="O125" s="1" t="s">
        <v>147</v>
      </c>
    </row>
    <row r="126" spans="1:15" ht="32.25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25189.94</v>
      </c>
      <c r="H126" s="141"/>
      <c r="I126" s="141"/>
      <c r="J126" s="141"/>
      <c r="L126" s="49"/>
    </row>
    <row r="127" spans="1:15" ht="32.25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1808.97</v>
      </c>
      <c r="L127" s="49"/>
      <c r="O127" s="1" t="s">
        <v>149</v>
      </c>
    </row>
    <row r="128" spans="1:15" ht="32.25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17732.849999999999</v>
      </c>
      <c r="L128" s="49"/>
      <c r="O128" s="1" t="s">
        <v>150</v>
      </c>
    </row>
    <row r="129" spans="1:15" ht="32.25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7457.09</v>
      </c>
      <c r="L129" s="49"/>
      <c r="O129" s="1" t="s">
        <v>151</v>
      </c>
    </row>
    <row r="130" spans="1:15" ht="32.25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25189.94</v>
      </c>
      <c r="L130" s="49"/>
      <c r="O130" s="1" t="s">
        <v>152</v>
      </c>
    </row>
    <row r="131" spans="1:15" ht="32.25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25189.94</v>
      </c>
      <c r="L131" s="49"/>
      <c r="O131" s="1" t="s">
        <v>153</v>
      </c>
    </row>
    <row r="132" spans="1:15" ht="32.25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9"/>
      <c r="O132" s="1" t="s">
        <v>154</v>
      </c>
    </row>
    <row r="133" spans="1:15" ht="32.25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9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36" t="s">
        <v>44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1</v>
      </c>
      <c r="O144" t="s">
        <v>173</v>
      </c>
    </row>
    <row r="145" spans="1:15" ht="18.75" customHeight="1" outlineLevel="1">
      <c r="A145" s="136" t="s">
        <v>45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36" t="s">
        <v>176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9577.7800000000007</v>
      </c>
      <c r="O146" t="s">
        <v>175</v>
      </c>
    </row>
    <row r="149" spans="1:15" ht="52.5" customHeight="1">
      <c r="A149" s="161" t="s">
        <v>190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192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3" t="s">
        <v>70</v>
      </c>
      <c r="B154" s="163"/>
      <c r="C154" s="163"/>
      <c r="D154" s="163"/>
      <c r="E154" s="27">
        <f>ПТО!G1</f>
        <v>20041.97</v>
      </c>
    </row>
    <row r="155" spans="1:15" ht="34.5" customHeight="1">
      <c r="A155" s="162" t="s">
        <v>71</v>
      </c>
      <c r="B155" s="162"/>
      <c r="C155" s="162"/>
      <c r="D155" s="162"/>
      <c r="E155" s="28">
        <f>J13</f>
        <v>71665.319999999992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56</v>
      </c>
      <c r="I157" s="146" t="s">
        <v>20</v>
      </c>
      <c r="J157" s="146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5400</v>
      </c>
      <c r="G158" s="143"/>
      <c r="H158" s="24" t="str">
        <f t="shared" ref="H158:H187" si="16">VLOOKUP(A158,$A$28:$J$72,8,FALSE)</f>
        <v>ежемесячно</v>
      </c>
      <c r="I158" s="139">
        <f t="shared" ref="I158:I161" si="17">VLOOKUP(A158,$A$28:$J$72,9,FALSE)</f>
        <v>12</v>
      </c>
      <c r="J158" s="139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8" t="str">
        <f t="shared" si="14"/>
        <v>Услуги промышленных альпинистов.</v>
      </c>
      <c r="B159" s="138"/>
      <c r="C159" s="138"/>
      <c r="D159" s="138"/>
      <c r="E159" s="138"/>
      <c r="F159" s="143">
        <f t="shared" si="15"/>
        <v>4000</v>
      </c>
      <c r="G159" s="143"/>
      <c r="H159" s="24" t="str">
        <f t="shared" si="16"/>
        <v>разово</v>
      </c>
      <c r="I159" s="139">
        <f t="shared" si="17"/>
        <v>1</v>
      </c>
      <c r="J159" s="139"/>
      <c r="M159" s="22" t="s">
        <v>75</v>
      </c>
      <c r="N159" s="1" t="str">
        <v>Услуги промышленных альпинистов.</v>
      </c>
    </row>
    <row r="160" spans="1:15" ht="28.5" customHeight="1">
      <c r="A160" s="138" t="str">
        <f t="shared" si="14"/>
        <v>Монтаж системы домофон.</v>
      </c>
      <c r="B160" s="138"/>
      <c r="C160" s="138"/>
      <c r="D160" s="138"/>
      <c r="E160" s="138"/>
      <c r="F160" s="143">
        <f t="shared" si="15"/>
        <v>11600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75</v>
      </c>
      <c r="N160" s="1" t="str">
        <v>Монтаж системы домофон.</v>
      </c>
    </row>
    <row r="161" spans="1:14" ht="28.5" hidden="1" customHeight="1">
      <c r="A161" s="138">
        <f>IF(N161&gt;0,N161,0)</f>
        <v>0</v>
      </c>
      <c r="B161" s="138"/>
      <c r="C161" s="138"/>
      <c r="D161" s="138"/>
      <c r="E161" s="138"/>
      <c r="F161" s="143">
        <f t="shared" si="15"/>
        <v>0</v>
      </c>
      <c r="G161" s="143"/>
      <c r="H161" s="24" t="e">
        <f t="shared" si="16"/>
        <v>#N/A</v>
      </c>
      <c r="I161" s="139" t="e">
        <f t="shared" si="17"/>
        <v>#N/A</v>
      </c>
      <c r="J161" s="139"/>
      <c r="M161" s="22" t="s">
        <v>75</v>
      </c>
      <c r="N161" s="1">
        <v>0</v>
      </c>
    </row>
    <row r="162" spans="1:14" ht="28.5" hidden="1" customHeight="1">
      <c r="A162" s="138">
        <f t="shared" si="14"/>
        <v>0</v>
      </c>
      <c r="B162" s="138"/>
      <c r="C162" s="138"/>
      <c r="D162" s="138"/>
      <c r="E162" s="138"/>
      <c r="F162" s="143">
        <f t="shared" si="15"/>
        <v>0</v>
      </c>
      <c r="G162" s="143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75</v>
      </c>
      <c r="N162" s="1">
        <v>0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43">
        <f t="shared" si="15"/>
        <v>0</v>
      </c>
      <c r="G163" s="143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75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75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75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75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75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75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75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75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75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75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75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75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75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75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75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75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75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75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75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75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75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75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75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75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75</v>
      </c>
      <c r="N187" s="1">
        <v>0</v>
      </c>
    </row>
    <row r="188" spans="1:14" ht="29.25" customHeight="1">
      <c r="A188" s="107" t="s">
        <v>177</v>
      </c>
    </row>
    <row r="189" spans="1:14" ht="29.25" customHeight="1">
      <c r="A189" s="107" t="s">
        <v>177</v>
      </c>
    </row>
    <row r="190" spans="1:14" ht="36.75" customHeight="1">
      <c r="A190" s="163" t="s">
        <v>72</v>
      </c>
      <c r="B190" s="163"/>
      <c r="C190" s="163"/>
      <c r="D190" s="163"/>
      <c r="E190" s="27">
        <f>SUM(F158:G187)</f>
        <v>21000</v>
      </c>
    </row>
    <row r="191" spans="1:14" ht="51.75" customHeight="1">
      <c r="A191" s="163" t="s">
        <v>73</v>
      </c>
      <c r="B191" s="163"/>
      <c r="C191" s="163"/>
      <c r="D191" s="163"/>
      <c r="E191" s="27">
        <f>E190+E154-E155</f>
        <v>-30623.349999999991</v>
      </c>
    </row>
    <row r="192" spans="1:14">
      <c r="A192" s="107" t="s">
        <v>177</v>
      </c>
    </row>
    <row r="193" spans="1:10" ht="62.25" customHeight="1">
      <c r="A193" s="137" t="s">
        <v>76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51">
        <f>ПТО!G12</f>
        <v>1200</v>
      </c>
      <c r="I194" s="52" t="s">
        <v>78</v>
      </c>
    </row>
    <row r="195" spans="1:10" ht="18.75" customHeight="1">
      <c r="A195" s="135" t="str">
        <f>ПТО!F13</f>
        <v xml:space="preserve">  -  техническое  обслуживание охранной сигнализации</v>
      </c>
      <c r="B195" s="135"/>
      <c r="C195" s="135"/>
      <c r="D195" s="135"/>
      <c r="E195" s="135"/>
      <c r="F195" s="135"/>
      <c r="G195" s="135"/>
      <c r="H195" s="51">
        <f>ПТО!G13</f>
        <v>5400</v>
      </c>
      <c r="I195" s="52" t="s">
        <v>78</v>
      </c>
    </row>
    <row r="196" spans="1:10" ht="18.75" customHeight="1">
      <c r="A196" s="135" t="str">
        <f>ПТО!F14</f>
        <v xml:space="preserve">  -  ремонт подъезда</v>
      </c>
      <c r="B196" s="135"/>
      <c r="C196" s="135"/>
      <c r="D196" s="135"/>
      <c r="E196" s="135"/>
      <c r="F196" s="135"/>
      <c r="G196" s="135"/>
      <c r="H196" s="51">
        <f>ПТО!G14</f>
        <v>170000</v>
      </c>
      <c r="I196" s="52" t="s">
        <v>78</v>
      </c>
    </row>
    <row r="197" spans="1:10" ht="18.75" hidden="1" customHeight="1">
      <c r="A197" s="135">
        <f>ПТО!F15</f>
        <v>0</v>
      </c>
      <c r="B197" s="135"/>
      <c r="C197" s="135"/>
      <c r="D197" s="135"/>
      <c r="E197" s="135"/>
      <c r="F197" s="135"/>
      <c r="G197" s="135"/>
      <c r="H197" s="51">
        <f>ПТО!G15</f>
        <v>0</v>
      </c>
      <c r="I197" s="52" t="s">
        <v>78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51">
        <f>ПТО!G16</f>
        <v>0</v>
      </c>
      <c r="I198" s="54" t="s">
        <v>78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51">
        <f>ПТО!G17</f>
        <v>0</v>
      </c>
      <c r="I199" s="52" t="s">
        <v>78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51">
        <f>ПТО!G18</f>
        <v>0</v>
      </c>
      <c r="I200" s="52" t="s">
        <v>78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51">
        <f>ПТО!G19</f>
        <v>0</v>
      </c>
      <c r="I201" s="52" t="s">
        <v>78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51">
        <f>ПТО!G20</f>
        <v>0</v>
      </c>
      <c r="I202" s="52" t="s">
        <v>78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51">
        <f>ПТО!G21</f>
        <v>0</v>
      </c>
      <c r="I203" s="52" t="s">
        <v>78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51">
        <f>ПТО!G22</f>
        <v>0</v>
      </c>
      <c r="I204" s="52" t="s">
        <v>78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51">
        <f>ПТО!G23</f>
        <v>0</v>
      </c>
      <c r="I205" s="52" t="s">
        <v>78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51">
        <f>ПТО!G24</f>
        <v>0</v>
      </c>
      <c r="I206" s="52" t="s">
        <v>78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51">
        <f>ПТО!G25</f>
        <v>0</v>
      </c>
      <c r="I207" s="52" t="s">
        <v>78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51">
        <f>ПТО!G26</f>
        <v>0</v>
      </c>
      <c r="I208" s="52" t="s">
        <v>78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51">
        <f>ПТО!G27</f>
        <v>0</v>
      </c>
      <c r="I209" s="52" t="s">
        <v>78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51">
        <f>ПТО!G28</f>
        <v>0</v>
      </c>
      <c r="I210" s="52" t="s">
        <v>78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51">
        <f>ПТО!G29</f>
        <v>0</v>
      </c>
      <c r="I211" s="52" t="s">
        <v>78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51">
        <f>ПТО!G30</f>
        <v>0</v>
      </c>
      <c r="I212" s="52" t="s">
        <v>78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176600</v>
      </c>
      <c r="I214" s="58" t="s">
        <v>80</v>
      </c>
    </row>
  </sheetData>
  <sheetProtection algorithmName="SHA-512" hashValue="OLOjOkkV4KlfFwvJz84IxTArYc7L3u0N6Ze7PpZEL2CP7oSw+87jziVxqmuSuJRL5LdljBT21GUmu5dxpK6dFg==" saltValue="5GRqoMTbYOyjO65v6mpkRA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39" sqref="B39:B4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70</v>
      </c>
      <c r="G1" s="104">
        <f>20041.97</f>
        <v>20041.97</v>
      </c>
    </row>
    <row r="2" spans="1:12" ht="18.75" customHeight="1">
      <c r="A2" s="134" t="s">
        <v>188</v>
      </c>
      <c r="B2" s="125" t="s">
        <v>180</v>
      </c>
      <c r="C2" s="124">
        <v>12</v>
      </c>
      <c r="D2" s="123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179</v>
      </c>
      <c r="B3" s="125" t="s">
        <v>181</v>
      </c>
      <c r="C3" s="124">
        <v>1</v>
      </c>
      <c r="D3" s="121">
        <v>4000</v>
      </c>
      <c r="E3" s="122" t="s">
        <v>182</v>
      </c>
      <c r="F3" s="30"/>
      <c r="G3" s="30"/>
      <c r="L3" s="33" t="str">
        <f t="shared" si="0"/>
        <v>ТР</v>
      </c>
    </row>
    <row r="4" spans="1:12" ht="18.75" customHeight="1">
      <c r="A4" s="46" t="s">
        <v>185</v>
      </c>
      <c r="B4" s="131" t="s">
        <v>181</v>
      </c>
      <c r="C4" s="43">
        <v>1</v>
      </c>
      <c r="D4" s="48">
        <v>11600</v>
      </c>
      <c r="E4" s="130" t="s">
        <v>186</v>
      </c>
      <c r="F4" s="30"/>
      <c r="G4" s="30"/>
      <c r="L4" s="33" t="str">
        <f t="shared" si="0"/>
        <v>ТР</v>
      </c>
    </row>
    <row r="5" spans="1:12" ht="18.75" customHeight="1">
      <c r="A5" s="46"/>
      <c r="B5" s="129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189</v>
      </c>
      <c r="G13" s="116">
        <v>5400</v>
      </c>
      <c r="L13" s="33">
        <f t="shared" si="0"/>
        <v>0</v>
      </c>
    </row>
    <row r="14" spans="1:12" ht="15.75">
      <c r="A14" s="30"/>
      <c r="F14" s="132" t="s">
        <v>187</v>
      </c>
      <c r="G14" s="133">
        <v>170000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37081.919999999998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37081.919999999998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25</v>
      </c>
      <c r="B41" s="38">
        <v>32874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32874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15516.48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15516.48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6706.32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6706.32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32479.56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32479.56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191</v>
      </c>
      <c r="B46" s="38">
        <v>65748</v>
      </c>
      <c r="C46" s="38" t="s">
        <v>67</v>
      </c>
      <c r="D46" s="50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65748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4+gSvZk/OMwlGm6rRwl0882/SEEj4bFrOYTj5eKKgOQGVgKFaAOcobDeuRNZvBX45oCOQZJIDlcUTIXZsGZC6Q==" saltValue="uDTmL11PvjUW8F7A4nOte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183</v>
      </c>
      <c r="F1" s="62">
        <v>1095.8</v>
      </c>
    </row>
    <row r="2" spans="1:10" ht="15.75" customHeight="1">
      <c r="A2" s="72" t="s">
        <v>85</v>
      </c>
      <c r="B2" s="74" t="s">
        <v>1</v>
      </c>
      <c r="C2" s="85">
        <v>0</v>
      </c>
      <c r="D2" s="83" t="s">
        <v>57</v>
      </c>
      <c r="E2" s="127">
        <v>5.45</v>
      </c>
      <c r="F2" s="128" t="s">
        <v>184</v>
      </c>
      <c r="G2" s="63"/>
      <c r="H2" s="63"/>
      <c r="I2" s="63"/>
      <c r="J2" s="63"/>
    </row>
    <row r="3" spans="1:10" ht="15.75" customHeight="1">
      <c r="A3" s="72" t="s">
        <v>86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3</v>
      </c>
      <c r="C4" s="85">
        <v>70070.179999999993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4</v>
      </c>
      <c r="C5" s="81">
        <f>SUM(C6:C8)</f>
        <v>267410.82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5</v>
      </c>
      <c r="C6" s="85">
        <v>128978.49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6</v>
      </c>
      <c r="C7" s="85">
        <f>F1*5.45*12</f>
        <v>71665.319999999992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7</v>
      </c>
      <c r="C8" s="85">
        <v>66767.009999999995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8</v>
      </c>
      <c r="C9" s="81">
        <f>SUM(C10:C14)</f>
        <v>238075.19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9</v>
      </c>
      <c r="C10" s="85">
        <v>238075.19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14</v>
      </c>
      <c r="C15" s="81">
        <f>C9</f>
        <v>238075.19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17</v>
      </c>
      <c r="C18" s="81">
        <f>IF(C16&gt;0,0,IF(C4&gt;0,C4+C5-C9,C5-C2-C9))</f>
        <v>99405.81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107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108</v>
      </c>
      <c r="B27" s="77" t="s">
        <v>3</v>
      </c>
      <c r="C27" s="88">
        <v>41040.269999999997</v>
      </c>
      <c r="D27" s="83" t="s">
        <v>59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109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110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111</v>
      </c>
      <c r="B30" s="77" t="s">
        <v>17</v>
      </c>
      <c r="C30" s="88">
        <v>85907.520000000004</v>
      </c>
      <c r="D30" s="83" t="s">
        <v>65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20232.86</v>
      </c>
      <c r="F37" s="96" t="s">
        <v>170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18477.5</v>
      </c>
      <c r="D38" s="96" t="s">
        <v>168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21199.69</v>
      </c>
      <c r="D39" s="96" t="s">
        <v>169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0</v>
      </c>
      <c r="D40" s="82" t="s">
        <v>58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20232.86</v>
      </c>
      <c r="D41" s="82" t="s">
        <v>58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20232.86</v>
      </c>
      <c r="D42" s="82" t="s">
        <v>58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40959.629999999997</v>
      </c>
      <c r="F45" s="96" t="s">
        <v>170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2941.45</v>
      </c>
      <c r="D46" s="96" t="s">
        <v>171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29923.13</v>
      </c>
      <c r="D47" s="96" t="s">
        <v>169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11036.499999999996</v>
      </c>
      <c r="D48" s="82" t="s">
        <v>58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40959.629999999997</v>
      </c>
      <c r="D49" s="82" t="s">
        <v>58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40959.629999999997</v>
      </c>
      <c r="D50" s="82" t="s">
        <v>58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70873.58</v>
      </c>
      <c r="F53" s="96" t="s">
        <v>170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4750.24</v>
      </c>
      <c r="D54" s="96" t="s">
        <v>171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51019.95</v>
      </c>
      <c r="D55" s="96" t="s">
        <v>169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19853.630000000005</v>
      </c>
      <c r="D56" s="82" t="s">
        <v>58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70873.58</v>
      </c>
      <c r="D57" s="82" t="s">
        <v>58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70873.58</v>
      </c>
      <c r="D58" s="82" t="s">
        <v>58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33600.400000000001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62.19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26113.54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7486.8600000000006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33600.400000000001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33600.400000000001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25189.94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1808.97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17732.849999999999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7457.09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25189.94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25189.94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8">
        <v>1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8">
        <v>0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9">
        <v>9577.7800000000007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2020-03-19T05:49:30Z</dcterms:modified>
</cp:coreProperties>
</file>